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Owner\Desktop\加治木工業\支援金HP\"/>
    </mc:Choice>
  </mc:AlternateContent>
  <xr:revisionPtr revIDLastSave="0" documentId="13_ncr:1_{2EDFFAC1-5D6A-4257-8FB1-B2B0CC94847B}" xr6:coauthVersionLast="47" xr6:coauthVersionMax="47" xr10:uidLastSave="{00000000-0000-0000-0000-000000000000}"/>
  <bookViews>
    <workbookView xWindow="-108" yWindow="-108" windowWidth="23256" windowHeight="12456" xr2:uid="{AE5C071F-D812-4FF1-9D30-F0E234EE2E55}"/>
  </bookViews>
  <sheets>
    <sheet name="試算表R4.7～" sheetId="4" r:id="rId1"/>
    <sheet name="試算表１" sheetId="1" r:id="rId2"/>
    <sheet name="試算表２" sheetId="2" r:id="rId3"/>
    <sheet name="試算表３" sheetId="3" r:id="rId4"/>
  </sheets>
  <definedNames>
    <definedName name="_xlnm.Print_Area" localSheetId="1">試算表１!$B$1:$I$25</definedName>
    <definedName name="_xlnm.Print_Area" localSheetId="2">試算表２!$A$1:$L$59</definedName>
    <definedName name="_xlnm.Print_Area" localSheetId="3">試算表３!$A$1:$L$59</definedName>
    <definedName name="_xlnm.Print_Area" localSheetId="0">'試算表R4.7～'!$B$1:$I$26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8" i="4" l="1"/>
  <c r="C7" i="3"/>
  <c r="C8" i="3" s="1"/>
  <c r="C38" i="3" s="1"/>
  <c r="K31" i="3"/>
  <c r="K30" i="3"/>
  <c r="K29" i="3"/>
  <c r="K27" i="3"/>
  <c r="K26" i="3"/>
  <c r="K25" i="3"/>
  <c r="K24" i="3"/>
  <c r="K23" i="3"/>
  <c r="K22" i="3"/>
  <c r="K21" i="3"/>
  <c r="K20" i="3"/>
  <c r="K19" i="3"/>
  <c r="K17" i="3"/>
  <c r="K16" i="3"/>
  <c r="K15" i="3"/>
  <c r="K14" i="3"/>
  <c r="K13" i="3"/>
  <c r="K12" i="3"/>
  <c r="K33" i="3" s="1"/>
  <c r="E38" i="3" s="1"/>
  <c r="K30" i="2"/>
  <c r="K31" i="2"/>
  <c r="K29" i="2"/>
  <c r="K27" i="2"/>
  <c r="K26" i="2"/>
  <c r="K25" i="2"/>
  <c r="K24" i="2"/>
  <c r="K23" i="2"/>
  <c r="K22" i="2"/>
  <c r="K21" i="2"/>
  <c r="K20" i="2"/>
  <c r="K19" i="2"/>
  <c r="K17" i="2"/>
  <c r="K16" i="2"/>
  <c r="K15" i="2"/>
  <c r="K14" i="2"/>
  <c r="K13" i="2"/>
  <c r="K12" i="2"/>
  <c r="C8" i="2"/>
  <c r="C38" i="2" s="1"/>
  <c r="C7" i="2"/>
  <c r="G17" i="1"/>
  <c r="G38" i="3" l="1"/>
  <c r="K33" i="2"/>
  <c r="E38" i="2" s="1"/>
  <c r="G38" i="2" s="1"/>
  <c r="E44" i="2" s="1"/>
  <c r="E44" i="3" l="1"/>
  <c r="G44" i="3" s="1"/>
  <c r="E54" i="3" s="1"/>
  <c r="C54" i="3" s="1"/>
  <c r="E42" i="3"/>
  <c r="G42" i="3" s="1"/>
  <c r="E52" i="3" s="1"/>
  <c r="C52" i="3" s="1"/>
  <c r="C57" i="3" s="1"/>
  <c r="G44" i="2"/>
  <c r="E54" i="2" s="1"/>
  <c r="C54" i="2" s="1"/>
  <c r="E42" i="2"/>
  <c r="G42" i="2" l="1"/>
  <c r="E52" i="2" s="1"/>
  <c r="C52" i="2" s="1"/>
  <c r="C57" i="2" s="1"/>
</calcChain>
</file>

<file path=xl/sharedStrings.xml><?xml version="1.0" encoding="utf-8"?>
<sst xmlns="http://schemas.openxmlformats.org/spreadsheetml/2006/main" count="202" uniqueCount="87">
  <si>
    <t>合計額が</t>
  </si>
  <si>
    <t>父親の市町村民税の課税標準額</t>
  </si>
  <si>
    <t>母親の市町村民税の課税標準額</t>
  </si>
  <si>
    <t>父親の市町村民税の調整控除の額</t>
  </si>
  <si>
    <t>母親の市町村民税の調整控除の額</t>
  </si>
  <si>
    <t>合計額</t>
    <rPh sb="0" eb="3">
      <t>ゴウケイガク</t>
    </rPh>
    <phoneticPr fontId="1"/>
  </si>
  <si>
    <t>(円)</t>
    <rPh sb="1" eb="2">
      <t>エン</t>
    </rPh>
    <phoneticPr fontId="1"/>
  </si>
  <si>
    <t>（円）</t>
    <rPh sb="1" eb="2">
      <t>エン</t>
    </rPh>
    <phoneticPr fontId="1"/>
  </si>
  <si>
    <t>（計算式）</t>
    <rPh sb="1" eb="4">
      <t>ケイサンシキ</t>
    </rPh>
    <phoneticPr fontId="1"/>
  </si>
  <si>
    <t>合計額 = (父親の市町村民税の課税標準額 
　　　　　+ 母親の市町村民税の課税標準額) × 6％
　　　　　</t>
    <phoneticPr fontId="1"/>
  </si>
  <si>
    <t>　　　　　- (父親の市町村民税の調整控除の額 
　　　　　+ 母親の市町村民税の調整控除の額)</t>
    <phoneticPr fontId="1"/>
  </si>
  <si>
    <t>高等学校等就学支援金制度の所得要件の範囲内かを試算します。</t>
    <rPh sb="18" eb="21">
      <t>ハンイナイ</t>
    </rPh>
    <rPh sb="23" eb="25">
      <t>シサン</t>
    </rPh>
    <phoneticPr fontId="1"/>
  </si>
  <si>
    <t>304,200円未満の場合: 118,800円の支給範囲と見込まれます。</t>
    <rPh sb="26" eb="28">
      <t>ハンイ</t>
    </rPh>
    <rPh sb="29" eb="31">
      <t>ミコ</t>
    </rPh>
    <phoneticPr fontId="1"/>
  </si>
  <si>
    <t>（ご注意ください。）
この表は、就学支援金の所得制限の範囲内かどうかを確認するための試算表としてご使用ください。
　なお、令和4年4月から6月の就学支援金の所得制限の計算は、令和4年（令和3年分）市町村民税特別徴収税額の決定通知書の発行が令和4年6月頃になりますので、令和3年分の同通知書の額により傾向を知る程度にご利用ください。</t>
    <rPh sb="2" eb="4">
      <t>チュウイ</t>
    </rPh>
    <rPh sb="13" eb="14">
      <t>ヒョウ</t>
    </rPh>
    <rPh sb="16" eb="18">
      <t>シュウガク</t>
    </rPh>
    <rPh sb="18" eb="21">
      <t>シエンキン</t>
    </rPh>
    <rPh sb="22" eb="24">
      <t>ショトク</t>
    </rPh>
    <rPh sb="24" eb="26">
      <t>セイゲン</t>
    </rPh>
    <rPh sb="27" eb="30">
      <t>ハンイナイ</t>
    </rPh>
    <rPh sb="35" eb="37">
      <t>カクニン</t>
    </rPh>
    <rPh sb="42" eb="45">
      <t>シサンヒョウ</t>
    </rPh>
    <rPh sb="49" eb="51">
      <t>シヨウ</t>
    </rPh>
    <rPh sb="61" eb="63">
      <t>レイワ</t>
    </rPh>
    <rPh sb="64" eb="65">
      <t>ネン</t>
    </rPh>
    <rPh sb="66" eb="67">
      <t>ガツ</t>
    </rPh>
    <rPh sb="70" eb="71">
      <t>ガツ</t>
    </rPh>
    <rPh sb="72" eb="74">
      <t>シュウガク</t>
    </rPh>
    <rPh sb="74" eb="77">
      <t>シエンキン</t>
    </rPh>
    <rPh sb="78" eb="82">
      <t>ショトクセイゲン</t>
    </rPh>
    <rPh sb="83" eb="85">
      <t>ケイサン</t>
    </rPh>
    <rPh sb="87" eb="89">
      <t>レイワ</t>
    </rPh>
    <rPh sb="90" eb="91">
      <t>ネン</t>
    </rPh>
    <rPh sb="92" eb="94">
      <t>レイワ</t>
    </rPh>
    <rPh sb="95" eb="97">
      <t>ネンブン</t>
    </rPh>
    <rPh sb="98" eb="103">
      <t>シチョウソンミンゼイ</t>
    </rPh>
    <rPh sb="103" eb="105">
      <t>トクベツ</t>
    </rPh>
    <rPh sb="105" eb="107">
      <t>チョウシュウ</t>
    </rPh>
    <rPh sb="107" eb="109">
      <t>ゼイガク</t>
    </rPh>
    <rPh sb="110" eb="112">
      <t>ケッテイ</t>
    </rPh>
    <rPh sb="112" eb="115">
      <t>ツウチショ</t>
    </rPh>
    <rPh sb="116" eb="118">
      <t>ハッコウ</t>
    </rPh>
    <rPh sb="119" eb="121">
      <t>レイワ</t>
    </rPh>
    <rPh sb="122" eb="123">
      <t>ネン</t>
    </rPh>
    <rPh sb="124" eb="125">
      <t>ガツ</t>
    </rPh>
    <rPh sb="125" eb="126">
      <t>ゴロ</t>
    </rPh>
    <rPh sb="134" eb="136">
      <t>レイワ</t>
    </rPh>
    <rPh sb="137" eb="139">
      <t>ネンブン</t>
    </rPh>
    <rPh sb="140" eb="141">
      <t>ドウ</t>
    </rPh>
    <rPh sb="141" eb="144">
      <t>ツウチショ</t>
    </rPh>
    <rPh sb="145" eb="146">
      <t>ガク</t>
    </rPh>
    <rPh sb="149" eb="151">
      <t>ケイコウ</t>
    </rPh>
    <rPh sb="152" eb="153">
      <t>シ</t>
    </rPh>
    <rPh sb="154" eb="156">
      <t>テイド</t>
    </rPh>
    <rPh sb="158" eb="160">
      <t>リヨウ</t>
    </rPh>
    <phoneticPr fontId="1"/>
  </si>
  <si>
    <t>収入金額から給与所得金額を求めましょう。</t>
    <rPh sb="0" eb="2">
      <t>シュウニュウ</t>
    </rPh>
    <rPh sb="2" eb="4">
      <t>キンガク</t>
    </rPh>
    <rPh sb="6" eb="8">
      <t>キュウヨ</t>
    </rPh>
    <rPh sb="8" eb="10">
      <t>ショトク</t>
    </rPh>
    <rPh sb="10" eb="12">
      <t>キンガク</t>
    </rPh>
    <rPh sb="13" eb="14">
      <t>モト</t>
    </rPh>
    <phoneticPr fontId="1"/>
  </si>
  <si>
    <t>前年度の収入額（源泉徴収票の支払金額です。）を入れてください。</t>
    <rPh sb="0" eb="3">
      <t>ゼンネンド</t>
    </rPh>
    <rPh sb="4" eb="7">
      <t>シュウニュウガク</t>
    </rPh>
    <rPh sb="8" eb="10">
      <t>ゲンセン</t>
    </rPh>
    <rPh sb="10" eb="13">
      <t>チョウシュウヒョウ</t>
    </rPh>
    <rPh sb="14" eb="16">
      <t>シハライ</t>
    </rPh>
    <rPh sb="16" eb="18">
      <t>キンガク</t>
    </rPh>
    <rPh sb="23" eb="24">
      <t>イ</t>
    </rPh>
    <phoneticPr fontId="1"/>
  </si>
  <si>
    <t>÷４（千円未満切り捨て）＝Ｂ　Ｂ×3.2－440,000円</t>
    <rPh sb="3" eb="4">
      <t>セン</t>
    </rPh>
    <rPh sb="4" eb="7">
      <t>エンミマン</t>
    </rPh>
    <rPh sb="7" eb="8">
      <t>キ</t>
    </rPh>
    <rPh sb="9" eb="10">
      <t>ス</t>
    </rPh>
    <rPh sb="28" eb="29">
      <t>エン</t>
    </rPh>
    <phoneticPr fontId="1"/>
  </si>
  <si>
    <t>Ａ</t>
    <phoneticPr fontId="1"/>
  </si>
  <si>
    <t>Ｂ</t>
    <phoneticPr fontId="1"/>
  </si>
  <si>
    <t>あなたの給与所得です。</t>
    <rPh sb="4" eb="6">
      <t>キュウヨ</t>
    </rPh>
    <rPh sb="6" eb="8">
      <t>ショトク</t>
    </rPh>
    <phoneticPr fontId="1"/>
  </si>
  <si>
    <t>控除額を計算しましょう。（所得税の控除額とは少し違います。）</t>
    <rPh sb="0" eb="3">
      <t>コウジョガク</t>
    </rPh>
    <rPh sb="4" eb="6">
      <t>ケイサン</t>
    </rPh>
    <rPh sb="13" eb="16">
      <t>ショトクゼイ</t>
    </rPh>
    <rPh sb="17" eb="20">
      <t>コウジョガク</t>
    </rPh>
    <rPh sb="22" eb="23">
      <t>スコ</t>
    </rPh>
    <rPh sb="24" eb="25">
      <t>チガ</t>
    </rPh>
    <phoneticPr fontId="1"/>
  </si>
  <si>
    <t>所得額で申告した額が基本になります。ないものは空白で結構です。</t>
    <rPh sb="0" eb="3">
      <t>ショトクガク</t>
    </rPh>
    <rPh sb="4" eb="6">
      <t>シンコク</t>
    </rPh>
    <rPh sb="8" eb="9">
      <t>ガク</t>
    </rPh>
    <rPh sb="10" eb="12">
      <t>キホン</t>
    </rPh>
    <rPh sb="23" eb="25">
      <t>クウハク</t>
    </rPh>
    <rPh sb="26" eb="28">
      <t>ケッコウ</t>
    </rPh>
    <phoneticPr fontId="1"/>
  </si>
  <si>
    <t>源泉徴収票の社会保険料を記入してください。</t>
    <rPh sb="0" eb="2">
      <t>ゲンセン</t>
    </rPh>
    <rPh sb="2" eb="5">
      <t>チョウシュウヒョウ</t>
    </rPh>
    <rPh sb="6" eb="8">
      <t>シャカイ</t>
    </rPh>
    <rPh sb="8" eb="11">
      <t>ホケンリョウ</t>
    </rPh>
    <rPh sb="12" eb="14">
      <t>キニュウ</t>
    </rPh>
    <phoneticPr fontId="1"/>
  </si>
  <si>
    <t>生命保険料の申告額は10万円以上であれば「１」を入れてください。</t>
    <rPh sb="0" eb="2">
      <t>セイメイ</t>
    </rPh>
    <rPh sb="2" eb="5">
      <t>ホケンリョウ</t>
    </rPh>
    <rPh sb="6" eb="8">
      <t>シンコク</t>
    </rPh>
    <rPh sb="8" eb="9">
      <t>ガク</t>
    </rPh>
    <rPh sb="12" eb="14">
      <t>マンエン</t>
    </rPh>
    <rPh sb="14" eb="16">
      <t>イジョウ</t>
    </rPh>
    <rPh sb="24" eb="25">
      <t>イ</t>
    </rPh>
    <phoneticPr fontId="1"/>
  </si>
  <si>
    <t>介護保険料の申告額が8万円以上であれば「１」を入れてください。</t>
    <rPh sb="0" eb="2">
      <t>カイゴ</t>
    </rPh>
    <rPh sb="2" eb="5">
      <t>ホケンリョウ</t>
    </rPh>
    <rPh sb="6" eb="8">
      <t>シンコク</t>
    </rPh>
    <rPh sb="8" eb="9">
      <t>ガク</t>
    </rPh>
    <rPh sb="11" eb="13">
      <t>マンエン</t>
    </rPh>
    <rPh sb="13" eb="15">
      <t>イジョウ</t>
    </rPh>
    <rPh sb="23" eb="24">
      <t>イ</t>
    </rPh>
    <phoneticPr fontId="1"/>
  </si>
  <si>
    <t>ア</t>
    <phoneticPr fontId="1"/>
  </si>
  <si>
    <t>イ</t>
    <phoneticPr fontId="1"/>
  </si>
  <si>
    <t>ウ</t>
    <phoneticPr fontId="1"/>
  </si>
  <si>
    <t>エ</t>
    <phoneticPr fontId="1"/>
  </si>
  <si>
    <t>地震保険を申告したら「１」を入れてください。</t>
    <rPh sb="0" eb="2">
      <t>ジシン</t>
    </rPh>
    <rPh sb="2" eb="4">
      <t>ホケン</t>
    </rPh>
    <rPh sb="5" eb="7">
      <t>シンコク</t>
    </rPh>
    <rPh sb="14" eb="15">
      <t>イ</t>
    </rPh>
    <phoneticPr fontId="1"/>
  </si>
  <si>
    <t>オ　</t>
    <phoneticPr fontId="1"/>
  </si>
  <si>
    <t>カ</t>
    <phoneticPr fontId="1"/>
  </si>
  <si>
    <t>寡婦又は寡夫であれば「１」を入れてください。</t>
    <rPh sb="0" eb="2">
      <t>カフ</t>
    </rPh>
    <rPh sb="2" eb="3">
      <t>マタ</t>
    </rPh>
    <rPh sb="4" eb="6">
      <t>カフ</t>
    </rPh>
    <rPh sb="14" eb="15">
      <t>イ</t>
    </rPh>
    <phoneticPr fontId="1"/>
  </si>
  <si>
    <t>あなた、配偶者、扶養親族の中で障害者の人数「　」を入れてください。</t>
    <rPh sb="4" eb="7">
      <t>ハイグウシャ</t>
    </rPh>
    <rPh sb="8" eb="10">
      <t>フヨウ</t>
    </rPh>
    <rPh sb="10" eb="12">
      <t>シンゾク</t>
    </rPh>
    <rPh sb="13" eb="14">
      <t>ナカ</t>
    </rPh>
    <rPh sb="15" eb="17">
      <t>ショウガイ</t>
    </rPh>
    <rPh sb="17" eb="18">
      <t>シャ</t>
    </rPh>
    <rPh sb="19" eb="20">
      <t>ニン</t>
    </rPh>
    <rPh sb="20" eb="21">
      <t>カズ</t>
    </rPh>
    <rPh sb="25" eb="26">
      <t>イ</t>
    </rPh>
    <phoneticPr fontId="1"/>
  </si>
  <si>
    <t>キ</t>
    <phoneticPr fontId="1"/>
  </si>
  <si>
    <t>配偶者の所得がどの区分に該当するか該当の場所に「１」を入れてください。</t>
    <rPh sb="0" eb="3">
      <t>ハイグウシャ</t>
    </rPh>
    <rPh sb="4" eb="6">
      <t>ショトク</t>
    </rPh>
    <rPh sb="9" eb="11">
      <t>クブン</t>
    </rPh>
    <rPh sb="12" eb="14">
      <t>ガイトウ</t>
    </rPh>
    <rPh sb="17" eb="19">
      <t>ガイトウ</t>
    </rPh>
    <rPh sb="20" eb="22">
      <t>バショ</t>
    </rPh>
    <rPh sb="27" eb="28">
      <t>イ</t>
    </rPh>
    <phoneticPr fontId="1"/>
  </si>
  <si>
    <t>年間所得が</t>
    <rPh sb="0" eb="2">
      <t>ネンカン</t>
    </rPh>
    <rPh sb="2" eb="4">
      <t>ショトク</t>
    </rPh>
    <phoneticPr fontId="1"/>
  </si>
  <si>
    <t>48万円未満である。</t>
    <rPh sb="2" eb="4">
      <t>マンエン</t>
    </rPh>
    <rPh sb="4" eb="6">
      <t>ミマン</t>
    </rPh>
    <phoneticPr fontId="1"/>
  </si>
  <si>
    <t>48万円以上100万円未満である。</t>
    <rPh sb="2" eb="4">
      <t>マンエン</t>
    </rPh>
    <rPh sb="4" eb="6">
      <t>イジョウ</t>
    </rPh>
    <rPh sb="9" eb="11">
      <t>マンエン</t>
    </rPh>
    <rPh sb="11" eb="13">
      <t>ミマン</t>
    </rPh>
    <phoneticPr fontId="1"/>
  </si>
  <si>
    <t>100万円から105万円である。</t>
    <rPh sb="3" eb="5">
      <t>マンエン</t>
    </rPh>
    <rPh sb="10" eb="12">
      <t>マンエン</t>
    </rPh>
    <phoneticPr fontId="1"/>
  </si>
  <si>
    <t>105万円から110万円である。</t>
    <rPh sb="3" eb="5">
      <t>マンエン</t>
    </rPh>
    <rPh sb="10" eb="12">
      <t>マンエン</t>
    </rPh>
    <phoneticPr fontId="1"/>
  </si>
  <si>
    <t>110万円から115万円である。</t>
    <rPh sb="3" eb="5">
      <t>マンエン</t>
    </rPh>
    <rPh sb="10" eb="12">
      <t>マンエン</t>
    </rPh>
    <phoneticPr fontId="1"/>
  </si>
  <si>
    <t>115万円から120万円である。</t>
    <rPh sb="3" eb="5">
      <t>マンエン</t>
    </rPh>
    <rPh sb="10" eb="12">
      <t>マンエン</t>
    </rPh>
    <phoneticPr fontId="1"/>
  </si>
  <si>
    <t>12０万円から125万円である。</t>
    <rPh sb="3" eb="5">
      <t>マンエン</t>
    </rPh>
    <rPh sb="10" eb="11">
      <t>マン</t>
    </rPh>
    <rPh sb="11" eb="12">
      <t>エン</t>
    </rPh>
    <phoneticPr fontId="1"/>
  </si>
  <si>
    <t>125万円から130万円である。</t>
    <rPh sb="3" eb="5">
      <t>マンエン</t>
    </rPh>
    <rPh sb="10" eb="12">
      <t>マンエン</t>
    </rPh>
    <phoneticPr fontId="1"/>
  </si>
  <si>
    <t>130万円から13３万円である。</t>
    <rPh sb="3" eb="5">
      <t>マンエン</t>
    </rPh>
    <rPh sb="10" eb="12">
      <t>マンエン</t>
    </rPh>
    <phoneticPr fontId="1"/>
  </si>
  <si>
    <t>ク</t>
    <phoneticPr fontId="1"/>
  </si>
  <si>
    <t>扶養親族控除額を求めましょう。</t>
    <rPh sb="0" eb="2">
      <t>フヨウ</t>
    </rPh>
    <rPh sb="2" eb="4">
      <t>シンゾク</t>
    </rPh>
    <rPh sb="4" eb="7">
      <t>コウジョガク</t>
    </rPh>
    <rPh sb="8" eb="9">
      <t>モト</t>
    </rPh>
    <phoneticPr fontId="1"/>
  </si>
  <si>
    <t>16歳以上19歳未満の人数「　」を入れてください。</t>
    <rPh sb="2" eb="3">
      <t>サイ</t>
    </rPh>
    <rPh sb="3" eb="5">
      <t>イジョウ</t>
    </rPh>
    <rPh sb="7" eb="8">
      <t>サイ</t>
    </rPh>
    <rPh sb="8" eb="10">
      <t>ミマン</t>
    </rPh>
    <rPh sb="11" eb="13">
      <t>ニンズウ</t>
    </rPh>
    <rPh sb="17" eb="18">
      <t>イ</t>
    </rPh>
    <phoneticPr fontId="1"/>
  </si>
  <si>
    <t>19歳から23歳未満の人数「　」を入れてください。</t>
    <rPh sb="2" eb="3">
      <t>サイ</t>
    </rPh>
    <rPh sb="7" eb="8">
      <t>サイ</t>
    </rPh>
    <rPh sb="8" eb="10">
      <t>ミマン</t>
    </rPh>
    <rPh sb="11" eb="13">
      <t>ニンズウ</t>
    </rPh>
    <rPh sb="17" eb="18">
      <t>イ</t>
    </rPh>
    <phoneticPr fontId="1"/>
  </si>
  <si>
    <t>23歳から70歳未満の人数「　」を入れてください。</t>
    <rPh sb="2" eb="3">
      <t>サイ</t>
    </rPh>
    <rPh sb="7" eb="8">
      <t>サイ</t>
    </rPh>
    <rPh sb="8" eb="10">
      <t>ミマン</t>
    </rPh>
    <rPh sb="11" eb="13">
      <t>ニンズウ</t>
    </rPh>
    <rPh sb="17" eb="18">
      <t>イ</t>
    </rPh>
    <phoneticPr fontId="1"/>
  </si>
  <si>
    <t>ケ</t>
    <phoneticPr fontId="1"/>
  </si>
  <si>
    <t>基礎控除額（納税者全員）</t>
    <rPh sb="0" eb="2">
      <t>キソ</t>
    </rPh>
    <rPh sb="2" eb="5">
      <t>コウジョガク</t>
    </rPh>
    <rPh sb="6" eb="9">
      <t>ノウゼイシャ</t>
    </rPh>
    <rPh sb="9" eb="11">
      <t>ゼンイン</t>
    </rPh>
    <phoneticPr fontId="1"/>
  </si>
  <si>
    <t>控除額合計（概算です。）</t>
    <rPh sb="0" eb="3">
      <t>コウジョガク</t>
    </rPh>
    <rPh sb="3" eb="5">
      <t>ゴウケイ</t>
    </rPh>
    <rPh sb="6" eb="8">
      <t>ガイサン</t>
    </rPh>
    <phoneticPr fontId="1"/>
  </si>
  <si>
    <t>課税所得金額を求めましょう</t>
    <rPh sb="0" eb="2">
      <t>カゼイ</t>
    </rPh>
    <rPh sb="2" eb="4">
      <t>ショトク</t>
    </rPh>
    <rPh sb="4" eb="6">
      <t>キンガク</t>
    </rPh>
    <rPh sb="7" eb="8">
      <t>モト</t>
    </rPh>
    <phoneticPr fontId="1"/>
  </si>
  <si>
    <t>給与所得金額B</t>
    <rPh sb="0" eb="2">
      <t>キュウヨ</t>
    </rPh>
    <rPh sb="2" eb="4">
      <t>ショトク</t>
    </rPh>
    <rPh sb="4" eb="6">
      <t>キンガク</t>
    </rPh>
    <phoneticPr fontId="1"/>
  </si>
  <si>
    <t>－</t>
    <phoneticPr fontId="1"/>
  </si>
  <si>
    <t>合計　C</t>
    <rPh sb="0" eb="2">
      <t>ゴウケイ</t>
    </rPh>
    <phoneticPr fontId="1"/>
  </si>
  <si>
    <t>控除額計C</t>
    <rPh sb="0" eb="3">
      <t>コウジョガク</t>
    </rPh>
    <rPh sb="3" eb="4">
      <t>ケイ</t>
    </rPh>
    <phoneticPr fontId="1"/>
  </si>
  <si>
    <t>＝</t>
    <phoneticPr fontId="1"/>
  </si>
  <si>
    <t>課税所得金額</t>
    <rPh sb="0" eb="2">
      <t>カゼイ</t>
    </rPh>
    <rPh sb="2" eb="4">
      <t>ショトク</t>
    </rPh>
    <rPh sb="4" eb="6">
      <t>キンガク</t>
    </rPh>
    <phoneticPr fontId="1"/>
  </si>
  <si>
    <t>所得割額</t>
    <rPh sb="0" eb="3">
      <t>ショトクワリ</t>
    </rPh>
    <rPh sb="3" eb="4">
      <t>ガク</t>
    </rPh>
    <phoneticPr fontId="1"/>
  </si>
  <si>
    <t>×６％＝</t>
    <phoneticPr fontId="1"/>
  </si>
  <si>
    <t>市民税額</t>
    <rPh sb="0" eb="3">
      <t>シミンゼイ</t>
    </rPh>
    <rPh sb="3" eb="4">
      <t>ガク</t>
    </rPh>
    <phoneticPr fontId="1"/>
  </si>
  <si>
    <t>県民税額</t>
    <rPh sb="0" eb="3">
      <t>ケンミンゼイ</t>
    </rPh>
    <rPh sb="3" eb="4">
      <t>ガク</t>
    </rPh>
    <phoneticPr fontId="1"/>
  </si>
  <si>
    <t>×４％＝</t>
    <phoneticPr fontId="1"/>
  </si>
  <si>
    <t>所得割額を求めます。</t>
    <rPh sb="0" eb="3">
      <t>ショトクワリ</t>
    </rPh>
    <rPh sb="3" eb="4">
      <t>ガク</t>
    </rPh>
    <rPh sb="5" eb="6">
      <t>モト</t>
    </rPh>
    <phoneticPr fontId="1"/>
  </si>
  <si>
    <t>均等割額は県下一円で同額で計算します。</t>
    <rPh sb="0" eb="3">
      <t>キントウワリ</t>
    </rPh>
    <rPh sb="3" eb="4">
      <t>ガク</t>
    </rPh>
    <rPh sb="5" eb="7">
      <t>ケンカ</t>
    </rPh>
    <rPh sb="7" eb="9">
      <t>イチエン</t>
    </rPh>
    <rPh sb="10" eb="12">
      <t>ドウガク</t>
    </rPh>
    <rPh sb="13" eb="15">
      <t>ケイサン</t>
    </rPh>
    <phoneticPr fontId="1"/>
  </si>
  <si>
    <t>あなたの市民税・県民税額</t>
    <rPh sb="4" eb="7">
      <t>シミンゼイ</t>
    </rPh>
    <rPh sb="8" eb="11">
      <t>ケンミンゼイ</t>
    </rPh>
    <rPh sb="11" eb="12">
      <t>ガク</t>
    </rPh>
    <phoneticPr fontId="1"/>
  </si>
  <si>
    <t>市民税額＝</t>
    <rPh sb="0" eb="3">
      <t>シミンゼイ</t>
    </rPh>
    <rPh sb="3" eb="4">
      <t>ガク</t>
    </rPh>
    <phoneticPr fontId="1"/>
  </si>
  <si>
    <t>ー</t>
    <phoneticPr fontId="1"/>
  </si>
  <si>
    <t>調整控除額</t>
    <rPh sb="0" eb="2">
      <t>チョウセイ</t>
    </rPh>
    <rPh sb="2" eb="5">
      <t>コウジョガク</t>
    </rPh>
    <phoneticPr fontId="1"/>
  </si>
  <si>
    <t>＋</t>
    <phoneticPr fontId="1"/>
  </si>
  <si>
    <t>均等割額</t>
    <rPh sb="0" eb="3">
      <t>キントウワリ</t>
    </rPh>
    <rPh sb="3" eb="4">
      <t>ガク</t>
    </rPh>
    <phoneticPr fontId="1"/>
  </si>
  <si>
    <t>県民税額＝</t>
    <rPh sb="0" eb="2">
      <t>ケンミン</t>
    </rPh>
    <rPh sb="2" eb="4">
      <t>ゼイガク</t>
    </rPh>
    <rPh sb="3" eb="4">
      <t>ガク</t>
    </rPh>
    <phoneticPr fontId="1"/>
  </si>
  <si>
    <t>・・・就学支援金の審査に必要なものです。</t>
    <rPh sb="3" eb="5">
      <t>シュウガク</t>
    </rPh>
    <rPh sb="5" eb="8">
      <t>シエンキン</t>
    </rPh>
    <rPh sb="9" eb="11">
      <t>シンサ</t>
    </rPh>
    <rPh sb="12" eb="14">
      <t>ヒツヨウ</t>
    </rPh>
    <phoneticPr fontId="1"/>
  </si>
  <si>
    <t>※</t>
    <phoneticPr fontId="1"/>
  </si>
  <si>
    <t>合計（市民税･県民税）</t>
    <rPh sb="0" eb="2">
      <t>ゴウケイ</t>
    </rPh>
    <rPh sb="3" eb="6">
      <t>シミンゼイ</t>
    </rPh>
    <rPh sb="7" eb="10">
      <t>ケンミンゼイ</t>
    </rPh>
    <phoneticPr fontId="1"/>
  </si>
  <si>
    <t>左の額を12月で納付します。（あくまでも参考見積額です。）</t>
    <rPh sb="0" eb="1">
      <t>ヒダリ</t>
    </rPh>
    <rPh sb="2" eb="3">
      <t>ガク</t>
    </rPh>
    <rPh sb="6" eb="7">
      <t>ツキ</t>
    </rPh>
    <rPh sb="8" eb="10">
      <t>ノウフ</t>
    </rPh>
    <rPh sb="20" eb="22">
      <t>サンコウ</t>
    </rPh>
    <rPh sb="22" eb="25">
      <t>ミツモリガク</t>
    </rPh>
    <phoneticPr fontId="1"/>
  </si>
  <si>
    <t>全員控除</t>
    <rPh sb="0" eb="2">
      <t>ゼンイン</t>
    </rPh>
    <rPh sb="2" eb="4">
      <t>コウジョ</t>
    </rPh>
    <phoneticPr fontId="1"/>
  </si>
  <si>
    <t>〔④の別紙計算書〕　源泉徴収票から住民税を計算してみましょう。</t>
    <rPh sb="3" eb="5">
      <t>ベッシ</t>
    </rPh>
    <rPh sb="5" eb="8">
      <t>ケイサンショ</t>
    </rPh>
    <rPh sb="10" eb="12">
      <t>ゲンセン</t>
    </rPh>
    <rPh sb="12" eb="15">
      <t>チョウシュウヒョウ</t>
    </rPh>
    <rPh sb="17" eb="20">
      <t>ジュウミンゼイ</t>
    </rPh>
    <rPh sb="21" eb="23">
      <t>ケイサン</t>
    </rPh>
    <phoneticPr fontId="1"/>
  </si>
  <si>
    <t>〔円〕</t>
    <rPh sb="1" eb="2">
      <t>エン</t>
    </rPh>
    <phoneticPr fontId="1"/>
  </si>
  <si>
    <t>年収360万円～659万円</t>
    <rPh sb="0" eb="2">
      <t>ネンシュウ</t>
    </rPh>
    <rPh sb="5" eb="7">
      <t>マンエン</t>
    </rPh>
    <rPh sb="11" eb="13">
      <t>マンエン</t>
    </rPh>
    <phoneticPr fontId="1"/>
  </si>
  <si>
    <t>年収660万円～849万円</t>
    <rPh sb="0" eb="2">
      <t>ネンシュウ</t>
    </rPh>
    <rPh sb="5" eb="7">
      <t>マンエン</t>
    </rPh>
    <rPh sb="11" eb="13">
      <t>マンエン</t>
    </rPh>
    <phoneticPr fontId="1"/>
  </si>
  <si>
    <t>×0.9－1,100,000円</t>
    <rPh sb="14" eb="15">
      <t>エン</t>
    </rPh>
    <phoneticPr fontId="1"/>
  </si>
  <si>
    <t>令和4年7月から早生まれの生徒については、計算方法が変わります。</t>
    <rPh sb="0" eb="2">
      <t>レイワ</t>
    </rPh>
    <rPh sb="3" eb="4">
      <t>ネン</t>
    </rPh>
    <rPh sb="5" eb="6">
      <t>ガツ</t>
    </rPh>
    <rPh sb="8" eb="10">
      <t>ハヤウ</t>
    </rPh>
    <rPh sb="13" eb="15">
      <t>セイト</t>
    </rPh>
    <rPh sb="21" eb="23">
      <t>ケイサン</t>
    </rPh>
    <rPh sb="23" eb="25">
      <t>ホウホウ</t>
    </rPh>
    <rPh sb="26" eb="27">
      <t>カ</t>
    </rPh>
    <phoneticPr fontId="1"/>
  </si>
  <si>
    <t>合計額 = (父親の市町村民税の課税標準額－330,000円 
　　　　　+ 母親の市町村民税の課税標準額－330,000円) × 6％
　　　　　</t>
    <rPh sb="29" eb="30">
      <t>エン</t>
    </rPh>
    <rPh sb="61" eb="6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</si>
</sst>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0_);[Red]\(#,##0\)"/>
  </numFmts>
  <fonts count="4" x14ac:knownFonts="1">
    <font>
      <sz val="11"/>
      <color theme="1"/>
      <name val="游ゴシック"/>
      <family val="2"/>
      <charset val="128"/>
      <scheme val="minor"/>
    </font>
    <font>
      <sz val="6"/>
      <name val="游ゴシック"/>
      <family val="2"/>
      <charset val="128"/>
      <scheme val="minor"/>
    </font>
    <font>
      <sz val="16"/>
      <color theme="1"/>
      <name val="游ゴシック"/>
      <family val="2"/>
      <charset val="128"/>
      <scheme val="minor"/>
    </font>
    <font>
      <sz val="16"/>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2" xfId="0" applyBorder="1">
      <alignment vertical="center"/>
    </xf>
    <xf numFmtId="176" fontId="0" fillId="0" borderId="1" xfId="0" applyNumberFormat="1" applyBorder="1">
      <alignment vertical="center"/>
    </xf>
    <xf numFmtId="176" fontId="0" fillId="0" borderId="3" xfId="0" applyNumberFormat="1"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10" xfId="0" applyBorder="1">
      <alignment vertical="center"/>
    </xf>
    <xf numFmtId="0" fontId="0" fillId="0" borderId="0" xfId="0" applyBorder="1">
      <alignment vertical="center"/>
    </xf>
    <xf numFmtId="0" fontId="0" fillId="0" borderId="11" xfId="0" applyBorder="1">
      <alignment vertical="center"/>
    </xf>
    <xf numFmtId="0" fontId="0" fillId="0" borderId="0" xfId="0" applyBorder="1" applyAlignment="1">
      <alignment horizontal="right"/>
    </xf>
    <xf numFmtId="176" fontId="0" fillId="0" borderId="0" xfId="0" applyNumberFormat="1" applyBorder="1" applyAlignment="1">
      <alignment horizontal="right"/>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1" xfId="0" applyBorder="1" applyAlignment="1">
      <alignment vertical="top" wrapText="1"/>
    </xf>
    <xf numFmtId="0" fontId="0" fillId="0" borderId="12" xfId="0" applyBorder="1">
      <alignmen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3" fontId="0" fillId="3" borderId="1" xfId="0" applyNumberFormat="1" applyFill="1" applyBorder="1">
      <alignment vertical="center"/>
    </xf>
    <xf numFmtId="0" fontId="0" fillId="0" borderId="0" xfId="0" applyFill="1" applyBorder="1">
      <alignment vertical="center"/>
    </xf>
    <xf numFmtId="3" fontId="0" fillId="0" borderId="0" xfId="0" applyNumberFormat="1" applyFill="1" applyBorder="1">
      <alignment vertical="center"/>
    </xf>
    <xf numFmtId="177" fontId="0" fillId="0" borderId="1" xfId="0" applyNumberFormat="1" applyBorder="1">
      <alignment vertical="center"/>
    </xf>
    <xf numFmtId="177" fontId="0" fillId="2" borderId="1" xfId="0" applyNumberFormat="1" applyFill="1" applyBorder="1">
      <alignment vertical="center"/>
    </xf>
    <xf numFmtId="177" fontId="0" fillId="0" borderId="12" xfId="0" applyNumberFormat="1" applyBorder="1">
      <alignment vertical="center"/>
    </xf>
    <xf numFmtId="177" fontId="0" fillId="0" borderId="0" xfId="0" applyNumberFormat="1" applyBorder="1">
      <alignment vertical="center"/>
    </xf>
    <xf numFmtId="177" fontId="0" fillId="2" borderId="12" xfId="0" applyNumberFormat="1" applyFill="1" applyBorder="1">
      <alignment vertical="center"/>
    </xf>
    <xf numFmtId="0" fontId="0" fillId="2" borderId="12" xfId="0" applyFill="1" applyBorder="1">
      <alignment vertical="center"/>
    </xf>
    <xf numFmtId="177" fontId="0" fillId="0" borderId="0" xfId="0" applyNumberFormat="1" applyAlignment="1">
      <alignment horizontal="center" vertical="center"/>
    </xf>
    <xf numFmtId="177" fontId="0" fillId="0" borderId="0" xfId="0" quotePrefix="1" applyNumberFormat="1" applyAlignment="1">
      <alignment horizontal="center" vertical="center"/>
    </xf>
    <xf numFmtId="177" fontId="0" fillId="2" borderId="1" xfId="0" quotePrefix="1" applyNumberFormat="1" applyFill="1" applyBorder="1">
      <alignment vertical="center"/>
    </xf>
    <xf numFmtId="177" fontId="0" fillId="0" borderId="0" xfId="0" applyNumberFormat="1">
      <alignment vertical="center"/>
    </xf>
    <xf numFmtId="178" fontId="0" fillId="2" borderId="1" xfId="0" applyNumberFormat="1" applyFill="1" applyBorder="1">
      <alignment vertical="center"/>
    </xf>
    <xf numFmtId="178" fontId="0" fillId="0" borderId="0" xfId="0" applyNumberFormat="1" applyBorder="1">
      <alignment vertical="center"/>
    </xf>
    <xf numFmtId="178" fontId="0" fillId="0" borderId="0" xfId="0" applyNumberFormat="1" applyBorder="1" applyAlignment="1">
      <alignment horizontal="center" vertical="center"/>
    </xf>
    <xf numFmtId="178" fontId="0" fillId="0" borderId="0" xfId="0" applyNumberFormat="1" applyFill="1" applyBorder="1">
      <alignment vertical="center"/>
    </xf>
    <xf numFmtId="178" fontId="0" fillId="0" borderId="8" xfId="0" applyNumberFormat="1" applyBorder="1">
      <alignment vertical="center"/>
    </xf>
    <xf numFmtId="0" fontId="0" fillId="0" borderId="4" xfId="0" applyBorder="1" applyAlignment="1">
      <alignment horizontal="lef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10" xfId="0" applyBorder="1" applyAlignment="1">
      <alignment horizontal="left" vertical="top"/>
    </xf>
    <xf numFmtId="0" fontId="0" fillId="0" borderId="0" xfId="0" applyBorder="1" applyAlignment="1">
      <alignment horizontal="left" vertical="top"/>
    </xf>
    <xf numFmtId="0" fontId="0" fillId="0" borderId="11"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2" fillId="0" borderId="0" xfId="0" applyFont="1" applyAlignment="1">
      <alignment horizontal="center" vertical="center"/>
    </xf>
    <xf numFmtId="0" fontId="3" fillId="0" borderId="0" xfId="0" applyFont="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2E451-B09F-4464-A2F8-A77F8BCF367E}">
  <dimension ref="B1:I26"/>
  <sheetViews>
    <sheetView tabSelected="1" topLeftCell="A8" workbookViewId="0">
      <selection activeCell="G16" sqref="G16"/>
    </sheetView>
  </sheetViews>
  <sheetFormatPr defaultRowHeight="18" x14ac:dyDescent="0.45"/>
  <cols>
    <col min="1" max="1" width="3.69921875" customWidth="1"/>
    <col min="2" max="2" width="2.59765625" customWidth="1"/>
    <col min="7" max="7" width="9.3984375" bestFit="1" customWidth="1"/>
    <col min="8" max="8" width="8.796875" customWidth="1"/>
    <col min="9" max="9" width="2.296875" customWidth="1"/>
    <col min="10" max="10" width="4.796875" customWidth="1"/>
  </cols>
  <sheetData>
    <row r="1" spans="2:9" x14ac:dyDescent="0.45">
      <c r="B1" s="8" t="s">
        <v>76</v>
      </c>
      <c r="C1" s="8" t="s">
        <v>85</v>
      </c>
      <c r="D1" s="8"/>
      <c r="E1" s="8"/>
      <c r="F1" s="8"/>
      <c r="G1" s="8"/>
      <c r="H1" s="8"/>
      <c r="I1" s="8"/>
    </row>
    <row r="2" spans="2:9" x14ac:dyDescent="0.45">
      <c r="B2" s="8"/>
      <c r="C2" s="8"/>
      <c r="D2" s="8"/>
      <c r="E2" s="8"/>
      <c r="F2" s="8"/>
      <c r="G2" s="8"/>
      <c r="H2" s="8"/>
      <c r="I2" s="8"/>
    </row>
    <row r="3" spans="2:9" x14ac:dyDescent="0.45">
      <c r="B3" s="8"/>
      <c r="C3" s="8" t="s">
        <v>11</v>
      </c>
      <c r="D3" s="8"/>
      <c r="E3" s="8"/>
      <c r="F3" s="8"/>
      <c r="G3" s="8"/>
      <c r="H3" s="8"/>
      <c r="I3" s="8"/>
    </row>
    <row r="4" spans="2:9" ht="18.600000000000001" thickBot="1" x14ac:dyDescent="0.5">
      <c r="B4" s="8"/>
      <c r="C4" s="8"/>
      <c r="D4" s="8"/>
      <c r="E4" s="8"/>
      <c r="F4" s="8"/>
      <c r="G4" s="8"/>
      <c r="H4" s="8"/>
      <c r="I4" s="8"/>
    </row>
    <row r="5" spans="2:9" x14ac:dyDescent="0.45">
      <c r="B5" s="4"/>
      <c r="C5" s="5"/>
      <c r="D5" s="5"/>
      <c r="E5" s="5"/>
      <c r="F5" s="5"/>
      <c r="G5" s="5"/>
      <c r="H5" s="5"/>
      <c r="I5" s="6"/>
    </row>
    <row r="6" spans="2:9" ht="18.600000000000001" thickBot="1" x14ac:dyDescent="0.5">
      <c r="B6" s="7"/>
      <c r="C6" s="8" t="s">
        <v>8</v>
      </c>
      <c r="D6" s="8"/>
      <c r="E6" s="8"/>
      <c r="F6" s="8"/>
      <c r="G6" s="8"/>
      <c r="H6" s="8"/>
      <c r="I6" s="9"/>
    </row>
    <row r="7" spans="2:9" ht="39.6" customHeight="1" x14ac:dyDescent="0.45">
      <c r="B7" s="7"/>
      <c r="C7" s="47" t="s">
        <v>86</v>
      </c>
      <c r="D7" s="48"/>
      <c r="E7" s="48"/>
      <c r="F7" s="48"/>
      <c r="G7" s="48"/>
      <c r="H7" s="49"/>
      <c r="I7" s="15"/>
    </row>
    <row r="8" spans="2:9" ht="37.200000000000003" customHeight="1" thickBot="1" x14ac:dyDescent="0.5">
      <c r="B8" s="7"/>
      <c r="C8" s="50" t="s">
        <v>10</v>
      </c>
      <c r="D8" s="51"/>
      <c r="E8" s="51"/>
      <c r="F8" s="51"/>
      <c r="G8" s="51"/>
      <c r="H8" s="52"/>
      <c r="I8" s="15"/>
    </row>
    <row r="9" spans="2:9" x14ac:dyDescent="0.45">
      <c r="B9" s="7"/>
      <c r="C9" s="8"/>
      <c r="D9" s="8"/>
      <c r="E9" s="8"/>
      <c r="F9" s="8"/>
      <c r="G9" s="8"/>
      <c r="H9" s="8"/>
      <c r="I9" s="9"/>
    </row>
    <row r="10" spans="2:9" x14ac:dyDescent="0.45">
      <c r="B10" s="7"/>
      <c r="C10" s="8" t="s">
        <v>0</v>
      </c>
      <c r="D10" s="8"/>
      <c r="E10" s="8"/>
      <c r="F10" s="8"/>
      <c r="G10" s="8"/>
      <c r="H10" s="8"/>
      <c r="I10" s="9"/>
    </row>
    <row r="11" spans="2:9" x14ac:dyDescent="0.45">
      <c r="B11" s="7"/>
      <c r="C11" s="8" t="s">
        <v>12</v>
      </c>
      <c r="D11" s="8"/>
      <c r="E11" s="8"/>
      <c r="F11" s="8"/>
      <c r="G11" s="8"/>
      <c r="H11" s="8"/>
      <c r="I11" s="9"/>
    </row>
    <row r="12" spans="2:9" ht="18.600000000000001" thickBot="1" x14ac:dyDescent="0.5">
      <c r="B12" s="7"/>
      <c r="C12" s="8"/>
      <c r="D12" s="8"/>
      <c r="E12" s="8"/>
      <c r="F12" s="8"/>
      <c r="G12" s="10" t="s">
        <v>6</v>
      </c>
      <c r="H12" s="8"/>
      <c r="I12" s="9"/>
    </row>
    <row r="13" spans="2:9" ht="18.600000000000001" thickBot="1" x14ac:dyDescent="0.5">
      <c r="B13" s="7"/>
      <c r="C13" s="8" t="s">
        <v>1</v>
      </c>
      <c r="D13" s="8"/>
      <c r="E13" s="8"/>
      <c r="F13" s="8"/>
      <c r="G13" s="2"/>
      <c r="H13" s="8"/>
      <c r="I13" s="9"/>
    </row>
    <row r="14" spans="2:9" ht="18.600000000000001" thickBot="1" x14ac:dyDescent="0.5">
      <c r="B14" s="7"/>
      <c r="C14" s="8" t="s">
        <v>2</v>
      </c>
      <c r="D14" s="8"/>
      <c r="E14" s="8"/>
      <c r="F14" s="8"/>
      <c r="G14" s="2"/>
      <c r="H14" s="8"/>
      <c r="I14" s="9"/>
    </row>
    <row r="15" spans="2:9" ht="18.600000000000001" thickBot="1" x14ac:dyDescent="0.5">
      <c r="B15" s="7"/>
      <c r="C15" s="8" t="s">
        <v>3</v>
      </c>
      <c r="D15" s="8"/>
      <c r="E15" s="8"/>
      <c r="F15" s="8"/>
      <c r="G15" s="2"/>
      <c r="H15" s="8"/>
      <c r="I15" s="9"/>
    </row>
    <row r="16" spans="2:9" ht="18.600000000000001" thickBot="1" x14ac:dyDescent="0.5">
      <c r="B16" s="7"/>
      <c r="C16" s="8" t="s">
        <v>4</v>
      </c>
      <c r="D16" s="8"/>
      <c r="E16" s="8"/>
      <c r="F16" s="8"/>
      <c r="G16" s="2"/>
      <c r="H16" s="8"/>
      <c r="I16" s="9"/>
    </row>
    <row r="17" spans="2:9" ht="18.600000000000001" thickBot="1" x14ac:dyDescent="0.5">
      <c r="B17" s="7"/>
      <c r="C17" s="8"/>
      <c r="D17" s="8"/>
      <c r="E17" s="8"/>
      <c r="F17" s="8"/>
      <c r="G17" s="11" t="s">
        <v>7</v>
      </c>
      <c r="H17" s="8"/>
      <c r="I17" s="9"/>
    </row>
    <row r="18" spans="2:9" ht="18.600000000000001" thickBot="1" x14ac:dyDescent="0.5">
      <c r="B18" s="7"/>
      <c r="C18" s="8"/>
      <c r="D18" s="8"/>
      <c r="E18" s="8"/>
      <c r="F18" s="1" t="s">
        <v>5</v>
      </c>
      <c r="G18" s="3">
        <f>(G13-330000)*0.06+(G14-330000)*0.06-G15-G16</f>
        <v>-39600</v>
      </c>
      <c r="H18" s="8"/>
      <c r="I18" s="9"/>
    </row>
    <row r="19" spans="2:9" x14ac:dyDescent="0.45">
      <c r="B19" s="7"/>
      <c r="C19" s="8"/>
      <c r="D19" s="8"/>
      <c r="E19" s="8"/>
      <c r="F19" s="8"/>
      <c r="G19" s="8"/>
      <c r="H19" s="8"/>
      <c r="I19" s="9"/>
    </row>
    <row r="20" spans="2:9" x14ac:dyDescent="0.45">
      <c r="B20" s="7"/>
      <c r="C20" s="8"/>
      <c r="D20" s="8"/>
      <c r="E20" s="8"/>
      <c r="F20" s="8"/>
      <c r="G20" s="8"/>
      <c r="H20" s="8"/>
      <c r="I20" s="9"/>
    </row>
    <row r="21" spans="2:9" ht="18.600000000000001" thickBot="1" x14ac:dyDescent="0.5">
      <c r="B21" s="12"/>
      <c r="C21" s="13"/>
      <c r="D21" s="13"/>
      <c r="E21" s="13"/>
      <c r="F21" s="13"/>
      <c r="G21" s="13"/>
      <c r="H21" s="13"/>
      <c r="I21" s="14"/>
    </row>
    <row r="22" spans="2:9" ht="25.2" customHeight="1" x14ac:dyDescent="0.45">
      <c r="B22" s="38" t="s">
        <v>13</v>
      </c>
      <c r="C22" s="39"/>
      <c r="D22" s="39"/>
      <c r="E22" s="39"/>
      <c r="F22" s="39"/>
      <c r="G22" s="39"/>
      <c r="H22" s="39"/>
      <c r="I22" s="40"/>
    </row>
    <row r="23" spans="2:9" ht="25.2" customHeight="1" x14ac:dyDescent="0.45">
      <c r="B23" s="41"/>
      <c r="C23" s="42"/>
      <c r="D23" s="42"/>
      <c r="E23" s="42"/>
      <c r="F23" s="42"/>
      <c r="G23" s="42"/>
      <c r="H23" s="42"/>
      <c r="I23" s="43"/>
    </row>
    <row r="24" spans="2:9" ht="25.2" customHeight="1" x14ac:dyDescent="0.45">
      <c r="B24" s="41"/>
      <c r="C24" s="42"/>
      <c r="D24" s="42"/>
      <c r="E24" s="42"/>
      <c r="F24" s="42"/>
      <c r="G24" s="42"/>
      <c r="H24" s="42"/>
      <c r="I24" s="43"/>
    </row>
    <row r="25" spans="2:9" ht="25.2" customHeight="1" x14ac:dyDescent="0.45">
      <c r="B25" s="41"/>
      <c r="C25" s="42"/>
      <c r="D25" s="42"/>
      <c r="E25" s="42"/>
      <c r="F25" s="42"/>
      <c r="G25" s="42"/>
      <c r="H25" s="42"/>
      <c r="I25" s="43"/>
    </row>
    <row r="26" spans="2:9" ht="25.2" customHeight="1" thickBot="1" x14ac:dyDescent="0.5">
      <c r="B26" s="44"/>
      <c r="C26" s="45"/>
      <c r="D26" s="45"/>
      <c r="E26" s="45"/>
      <c r="F26" s="45"/>
      <c r="G26" s="45"/>
      <c r="H26" s="45"/>
      <c r="I26" s="46"/>
    </row>
  </sheetData>
  <mergeCells count="3">
    <mergeCell ref="C7:H7"/>
    <mergeCell ref="C8:H8"/>
    <mergeCell ref="B22:I26"/>
  </mergeCells>
  <phoneticPr fontId="1"/>
  <printOptions horizontalCentered="1" verticalCentered="1"/>
  <pageMargins left="0.70866141732283472" right="0.70866141732283472" top="0.74803149606299213" bottom="0.74803149606299213" header="0.31496062992125984" footer="0.31496062992125984"/>
  <pageSetup paperSize="9" scale="125"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3DD73-4629-409A-8C52-CFD5898B5FD2}">
  <dimension ref="B1:I25"/>
  <sheetViews>
    <sheetView topLeftCell="A7" workbookViewId="0">
      <selection activeCell="C4" sqref="C4"/>
    </sheetView>
  </sheetViews>
  <sheetFormatPr defaultRowHeight="18" x14ac:dyDescent="0.45"/>
  <cols>
    <col min="1" max="1" width="3.69921875" customWidth="1"/>
    <col min="2" max="2" width="2.59765625" customWidth="1"/>
    <col min="7" max="7" width="9.3984375" bestFit="1" customWidth="1"/>
    <col min="8" max="8" width="8.796875" customWidth="1"/>
    <col min="9" max="9" width="2.296875" customWidth="1"/>
    <col min="10" max="10" width="4.796875" customWidth="1"/>
  </cols>
  <sheetData>
    <row r="1" spans="2:9" x14ac:dyDescent="0.45">
      <c r="B1" s="8"/>
      <c r="C1" s="8"/>
      <c r="D1" s="8"/>
      <c r="E1" s="8"/>
      <c r="F1" s="8"/>
      <c r="G1" s="8"/>
      <c r="H1" s="8"/>
      <c r="I1" s="8"/>
    </row>
    <row r="2" spans="2:9" x14ac:dyDescent="0.45">
      <c r="B2" s="8"/>
      <c r="C2" s="8" t="s">
        <v>11</v>
      </c>
      <c r="D2" s="8"/>
      <c r="E2" s="8"/>
      <c r="F2" s="8"/>
      <c r="G2" s="8"/>
      <c r="H2" s="8"/>
      <c r="I2" s="8"/>
    </row>
    <row r="3" spans="2:9" ht="18.600000000000001" thickBot="1" x14ac:dyDescent="0.5">
      <c r="B3" s="8"/>
      <c r="C3" s="8"/>
      <c r="D3" s="8"/>
      <c r="E3" s="8"/>
      <c r="F3" s="8"/>
      <c r="G3" s="8"/>
      <c r="H3" s="8"/>
      <c r="I3" s="8"/>
    </row>
    <row r="4" spans="2:9" x14ac:dyDescent="0.45">
      <c r="B4" s="4"/>
      <c r="C4" s="5"/>
      <c r="D4" s="5"/>
      <c r="E4" s="5"/>
      <c r="F4" s="5"/>
      <c r="G4" s="5"/>
      <c r="H4" s="5"/>
      <c r="I4" s="6"/>
    </row>
    <row r="5" spans="2:9" ht="18.600000000000001" thickBot="1" x14ac:dyDescent="0.5">
      <c r="B5" s="7"/>
      <c r="C5" s="8" t="s">
        <v>8</v>
      </c>
      <c r="D5" s="8"/>
      <c r="E5" s="8"/>
      <c r="F5" s="8"/>
      <c r="G5" s="8"/>
      <c r="H5" s="8"/>
      <c r="I5" s="9"/>
    </row>
    <row r="6" spans="2:9" ht="39.6" customHeight="1" x14ac:dyDescent="0.45">
      <c r="B6" s="7"/>
      <c r="C6" s="47" t="s">
        <v>9</v>
      </c>
      <c r="D6" s="48"/>
      <c r="E6" s="48"/>
      <c r="F6" s="48"/>
      <c r="G6" s="48"/>
      <c r="H6" s="49"/>
      <c r="I6" s="15"/>
    </row>
    <row r="7" spans="2:9" ht="37.200000000000003" customHeight="1" thickBot="1" x14ac:dyDescent="0.5">
      <c r="B7" s="7"/>
      <c r="C7" s="50" t="s">
        <v>10</v>
      </c>
      <c r="D7" s="51"/>
      <c r="E7" s="51"/>
      <c r="F7" s="51"/>
      <c r="G7" s="51"/>
      <c r="H7" s="52"/>
      <c r="I7" s="15"/>
    </row>
    <row r="8" spans="2:9" x14ac:dyDescent="0.45">
      <c r="B8" s="7"/>
      <c r="C8" s="8"/>
      <c r="D8" s="8"/>
      <c r="E8" s="8"/>
      <c r="F8" s="8"/>
      <c r="G8" s="8"/>
      <c r="H8" s="8"/>
      <c r="I8" s="9"/>
    </row>
    <row r="9" spans="2:9" x14ac:dyDescent="0.45">
      <c r="B9" s="7"/>
      <c r="C9" s="8" t="s">
        <v>0</v>
      </c>
      <c r="D9" s="8"/>
      <c r="E9" s="8"/>
      <c r="F9" s="8"/>
      <c r="G9" s="8"/>
      <c r="H9" s="8"/>
      <c r="I9" s="9"/>
    </row>
    <row r="10" spans="2:9" x14ac:dyDescent="0.45">
      <c r="B10" s="7"/>
      <c r="C10" s="8" t="s">
        <v>12</v>
      </c>
      <c r="D10" s="8"/>
      <c r="E10" s="8"/>
      <c r="F10" s="8"/>
      <c r="G10" s="8"/>
      <c r="H10" s="8"/>
      <c r="I10" s="9"/>
    </row>
    <row r="11" spans="2:9" ht="18.600000000000001" thickBot="1" x14ac:dyDescent="0.5">
      <c r="B11" s="7"/>
      <c r="C11" s="8"/>
      <c r="D11" s="8"/>
      <c r="E11" s="8"/>
      <c r="F11" s="8"/>
      <c r="G11" s="10" t="s">
        <v>6</v>
      </c>
      <c r="H11" s="8"/>
      <c r="I11" s="9"/>
    </row>
    <row r="12" spans="2:9" ht="18.600000000000001" thickBot="1" x14ac:dyDescent="0.5">
      <c r="B12" s="7"/>
      <c r="C12" s="8" t="s">
        <v>1</v>
      </c>
      <c r="D12" s="8"/>
      <c r="E12" s="8"/>
      <c r="F12" s="8"/>
      <c r="G12" s="2"/>
      <c r="H12" s="8"/>
      <c r="I12" s="9"/>
    </row>
    <row r="13" spans="2:9" ht="18.600000000000001" thickBot="1" x14ac:dyDescent="0.5">
      <c r="B13" s="7"/>
      <c r="C13" s="8" t="s">
        <v>2</v>
      </c>
      <c r="D13" s="8"/>
      <c r="E13" s="8"/>
      <c r="F13" s="8"/>
      <c r="G13" s="2"/>
      <c r="H13" s="8"/>
      <c r="I13" s="9"/>
    </row>
    <row r="14" spans="2:9" ht="18.600000000000001" thickBot="1" x14ac:dyDescent="0.5">
      <c r="B14" s="7"/>
      <c r="C14" s="8" t="s">
        <v>3</v>
      </c>
      <c r="D14" s="8"/>
      <c r="E14" s="8"/>
      <c r="F14" s="8"/>
      <c r="G14" s="2"/>
      <c r="H14" s="8"/>
      <c r="I14" s="9"/>
    </row>
    <row r="15" spans="2:9" ht="18.600000000000001" thickBot="1" x14ac:dyDescent="0.5">
      <c r="B15" s="7"/>
      <c r="C15" s="8" t="s">
        <v>4</v>
      </c>
      <c r="D15" s="8"/>
      <c r="E15" s="8"/>
      <c r="F15" s="8"/>
      <c r="G15" s="2"/>
      <c r="H15" s="8"/>
      <c r="I15" s="9"/>
    </row>
    <row r="16" spans="2:9" ht="18.600000000000001" thickBot="1" x14ac:dyDescent="0.5">
      <c r="B16" s="7"/>
      <c r="C16" s="8"/>
      <c r="D16" s="8"/>
      <c r="E16" s="8"/>
      <c r="F16" s="8"/>
      <c r="G16" s="11" t="s">
        <v>7</v>
      </c>
      <c r="H16" s="8"/>
      <c r="I16" s="9"/>
    </row>
    <row r="17" spans="2:9" ht="18.600000000000001" thickBot="1" x14ac:dyDescent="0.5">
      <c r="B17" s="7"/>
      <c r="C17" s="8"/>
      <c r="D17" s="8"/>
      <c r="E17" s="8"/>
      <c r="F17" s="1" t="s">
        <v>5</v>
      </c>
      <c r="G17" s="3">
        <f>G12*0.06+G13*0.06-G14-G15</f>
        <v>0</v>
      </c>
      <c r="H17" s="8"/>
      <c r="I17" s="9"/>
    </row>
    <row r="18" spans="2:9" x14ac:dyDescent="0.45">
      <c r="B18" s="7"/>
      <c r="C18" s="8"/>
      <c r="D18" s="8"/>
      <c r="E18" s="8"/>
      <c r="F18" s="8"/>
      <c r="G18" s="8"/>
      <c r="H18" s="8"/>
      <c r="I18" s="9"/>
    </row>
    <row r="19" spans="2:9" x14ac:dyDescent="0.45">
      <c r="B19" s="7"/>
      <c r="C19" s="8"/>
      <c r="D19" s="8"/>
      <c r="E19" s="8"/>
      <c r="F19" s="8"/>
      <c r="G19" s="8"/>
      <c r="H19" s="8"/>
      <c r="I19" s="9"/>
    </row>
    <row r="20" spans="2:9" ht="18.600000000000001" thickBot="1" x14ac:dyDescent="0.5">
      <c r="B20" s="12"/>
      <c r="C20" s="13"/>
      <c r="D20" s="13"/>
      <c r="E20" s="13"/>
      <c r="F20" s="13"/>
      <c r="G20" s="13"/>
      <c r="H20" s="13"/>
      <c r="I20" s="14"/>
    </row>
    <row r="21" spans="2:9" ht="25.2" customHeight="1" x14ac:dyDescent="0.45">
      <c r="B21" s="38" t="s">
        <v>13</v>
      </c>
      <c r="C21" s="39"/>
      <c r="D21" s="39"/>
      <c r="E21" s="39"/>
      <c r="F21" s="39"/>
      <c r="G21" s="39"/>
      <c r="H21" s="39"/>
      <c r="I21" s="40"/>
    </row>
    <row r="22" spans="2:9" ht="25.2" customHeight="1" x14ac:dyDescent="0.45">
      <c r="B22" s="41"/>
      <c r="C22" s="42"/>
      <c r="D22" s="42"/>
      <c r="E22" s="42"/>
      <c r="F22" s="42"/>
      <c r="G22" s="42"/>
      <c r="H22" s="42"/>
      <c r="I22" s="43"/>
    </row>
    <row r="23" spans="2:9" ht="25.2" customHeight="1" x14ac:dyDescent="0.45">
      <c r="B23" s="41"/>
      <c r="C23" s="42"/>
      <c r="D23" s="42"/>
      <c r="E23" s="42"/>
      <c r="F23" s="42"/>
      <c r="G23" s="42"/>
      <c r="H23" s="42"/>
      <c r="I23" s="43"/>
    </row>
    <row r="24" spans="2:9" ht="25.2" customHeight="1" x14ac:dyDescent="0.45">
      <c r="B24" s="41"/>
      <c r="C24" s="42"/>
      <c r="D24" s="42"/>
      <c r="E24" s="42"/>
      <c r="F24" s="42"/>
      <c r="G24" s="42"/>
      <c r="H24" s="42"/>
      <c r="I24" s="43"/>
    </row>
    <row r="25" spans="2:9" ht="25.2" customHeight="1" thickBot="1" x14ac:dyDescent="0.5">
      <c r="B25" s="44"/>
      <c r="C25" s="45"/>
      <c r="D25" s="45"/>
      <c r="E25" s="45"/>
      <c r="F25" s="45"/>
      <c r="G25" s="45"/>
      <c r="H25" s="45"/>
      <c r="I25" s="46"/>
    </row>
  </sheetData>
  <mergeCells count="3">
    <mergeCell ref="B21:I25"/>
    <mergeCell ref="C6:H6"/>
    <mergeCell ref="C7:H7"/>
  </mergeCells>
  <phoneticPr fontId="1"/>
  <printOptions horizontalCentered="1" verticalCentered="1"/>
  <pageMargins left="0.70866141732283472" right="0.70866141732283472" top="0.74803149606299213" bottom="0.74803149606299213" header="0.31496062992125984" footer="0.31496062992125984"/>
  <pageSetup paperSize="9" scale="135"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D157E-5A76-40BC-B1D4-36EB01929DE8}">
  <dimension ref="A1:K58"/>
  <sheetViews>
    <sheetView workbookViewId="0">
      <selection activeCell="J3" sqref="J3"/>
    </sheetView>
  </sheetViews>
  <sheetFormatPr defaultRowHeight="18" x14ac:dyDescent="0.45"/>
  <cols>
    <col min="1" max="1" width="4.69921875" style="17" customWidth="1"/>
    <col min="2" max="2" width="4.296875" customWidth="1"/>
    <col min="3" max="3" width="12.19921875" customWidth="1"/>
    <col min="4" max="4" width="3.69921875" customWidth="1"/>
    <col min="5" max="5" width="11.19921875" customWidth="1"/>
    <col min="7" max="7" width="12.796875" customWidth="1"/>
    <col min="9" max="9" width="11.3984375" customWidth="1"/>
    <col min="10" max="10" width="10.296875" customWidth="1"/>
    <col min="11" max="11" width="11" customWidth="1"/>
  </cols>
  <sheetData>
    <row r="1" spans="1:11" ht="27" thickBot="1" x14ac:dyDescent="0.5">
      <c r="A1" s="53" t="s">
        <v>80</v>
      </c>
      <c r="B1" s="54"/>
      <c r="C1" s="54"/>
      <c r="D1" s="54"/>
      <c r="E1" s="54"/>
      <c r="F1" s="54"/>
      <c r="G1" s="54"/>
      <c r="H1" s="54"/>
      <c r="I1" s="54"/>
      <c r="J1" s="54"/>
      <c r="K1" s="54"/>
    </row>
    <row r="2" spans="1:11" ht="18.600000000000001" thickBot="1" x14ac:dyDescent="0.5">
      <c r="J2" s="55" t="s">
        <v>82</v>
      </c>
      <c r="K2" s="56"/>
    </row>
    <row r="3" spans="1:11" x14ac:dyDescent="0.45">
      <c r="A3" s="17">
        <v>1</v>
      </c>
      <c r="B3" t="s">
        <v>14</v>
      </c>
    </row>
    <row r="4" spans="1:11" x14ac:dyDescent="0.45">
      <c r="B4" t="s">
        <v>15</v>
      </c>
    </row>
    <row r="5" spans="1:11" ht="18.600000000000001" thickBot="1" x14ac:dyDescent="0.5"/>
    <row r="6" spans="1:11" ht="18.600000000000001" thickBot="1" x14ac:dyDescent="0.5">
      <c r="B6" t="s">
        <v>17</v>
      </c>
      <c r="C6" s="23">
        <v>6517200</v>
      </c>
      <c r="D6" t="s">
        <v>16</v>
      </c>
    </row>
    <row r="7" spans="1:11" ht="18.600000000000001" thickBot="1" x14ac:dyDescent="0.5">
      <c r="C7">
        <f>ROUNDDOWN(C6/4,-3)</f>
        <v>1629000</v>
      </c>
    </row>
    <row r="8" spans="1:11" ht="18.600000000000001" thickBot="1" x14ac:dyDescent="0.5">
      <c r="B8" t="s">
        <v>18</v>
      </c>
      <c r="C8" s="24">
        <f>C7*3.2-440000</f>
        <v>4772800</v>
      </c>
      <c r="D8" t="s">
        <v>19</v>
      </c>
    </row>
    <row r="10" spans="1:11" x14ac:dyDescent="0.45">
      <c r="A10" s="17">
        <v>2</v>
      </c>
      <c r="B10" t="s">
        <v>20</v>
      </c>
    </row>
    <row r="11" spans="1:11" x14ac:dyDescent="0.45">
      <c r="B11" t="s">
        <v>21</v>
      </c>
    </row>
    <row r="12" spans="1:11" x14ac:dyDescent="0.45">
      <c r="B12" t="s">
        <v>25</v>
      </c>
      <c r="C12" t="s">
        <v>22</v>
      </c>
      <c r="J12" s="27">
        <v>504000</v>
      </c>
      <c r="K12" s="25">
        <f>J12</f>
        <v>504000</v>
      </c>
    </row>
    <row r="13" spans="1:11" x14ac:dyDescent="0.45">
      <c r="B13" t="s">
        <v>26</v>
      </c>
      <c r="C13" t="s">
        <v>23</v>
      </c>
      <c r="J13" s="28">
        <v>1</v>
      </c>
      <c r="K13" s="25">
        <f>J13*28000</f>
        <v>28000</v>
      </c>
    </row>
    <row r="14" spans="1:11" x14ac:dyDescent="0.45">
      <c r="B14" t="s">
        <v>27</v>
      </c>
      <c r="C14" t="s">
        <v>24</v>
      </c>
      <c r="J14" s="28">
        <v>1</v>
      </c>
      <c r="K14" s="25">
        <f>J14*28000</f>
        <v>28000</v>
      </c>
    </row>
    <row r="15" spans="1:11" x14ac:dyDescent="0.45">
      <c r="B15" t="s">
        <v>28</v>
      </c>
      <c r="C15" t="s">
        <v>29</v>
      </c>
      <c r="J15" s="28">
        <v>1</v>
      </c>
      <c r="K15" s="25">
        <f>J15*10000</f>
        <v>10000</v>
      </c>
    </row>
    <row r="16" spans="1:11" x14ac:dyDescent="0.45">
      <c r="B16" t="s">
        <v>30</v>
      </c>
      <c r="C16" t="s">
        <v>33</v>
      </c>
      <c r="J16" s="28"/>
      <c r="K16" s="25">
        <f>J16*260000</f>
        <v>0</v>
      </c>
    </row>
    <row r="17" spans="2:11" x14ac:dyDescent="0.45">
      <c r="B17" t="s">
        <v>31</v>
      </c>
      <c r="C17" t="s">
        <v>32</v>
      </c>
      <c r="J17" s="28"/>
      <c r="K17" s="25">
        <f>J17*260000</f>
        <v>0</v>
      </c>
    </row>
    <row r="18" spans="2:11" x14ac:dyDescent="0.45">
      <c r="B18" t="s">
        <v>34</v>
      </c>
      <c r="C18" t="s">
        <v>35</v>
      </c>
      <c r="J18" s="8"/>
      <c r="K18" s="26"/>
    </row>
    <row r="19" spans="2:11" x14ac:dyDescent="0.45">
      <c r="C19" t="s">
        <v>36</v>
      </c>
      <c r="D19" t="s">
        <v>37</v>
      </c>
      <c r="J19" s="28"/>
      <c r="K19" s="25">
        <f>J19*330000</f>
        <v>0</v>
      </c>
    </row>
    <row r="20" spans="2:11" x14ac:dyDescent="0.45">
      <c r="D20" t="s">
        <v>38</v>
      </c>
      <c r="J20" s="28"/>
      <c r="K20" s="25">
        <f>J20*330000</f>
        <v>0</v>
      </c>
    </row>
    <row r="21" spans="2:11" x14ac:dyDescent="0.45">
      <c r="D21" t="s">
        <v>39</v>
      </c>
      <c r="J21" s="28"/>
      <c r="K21" s="25">
        <f>J21*310000</f>
        <v>0</v>
      </c>
    </row>
    <row r="22" spans="2:11" x14ac:dyDescent="0.45">
      <c r="D22" t="s">
        <v>40</v>
      </c>
      <c r="J22" s="28"/>
      <c r="K22" s="25">
        <f>J22*260000</f>
        <v>0</v>
      </c>
    </row>
    <row r="23" spans="2:11" x14ac:dyDescent="0.45">
      <c r="D23" t="s">
        <v>41</v>
      </c>
      <c r="J23" s="28">
        <v>1</v>
      </c>
      <c r="K23" s="25">
        <f>J23*210000</f>
        <v>210000</v>
      </c>
    </row>
    <row r="24" spans="2:11" x14ac:dyDescent="0.45">
      <c r="D24" t="s">
        <v>42</v>
      </c>
      <c r="J24" s="28"/>
      <c r="K24" s="25">
        <f>J24*160000</f>
        <v>0</v>
      </c>
    </row>
    <row r="25" spans="2:11" x14ac:dyDescent="0.45">
      <c r="D25" t="s">
        <v>43</v>
      </c>
      <c r="J25" s="28"/>
      <c r="K25" s="25">
        <f>J25*110000</f>
        <v>0</v>
      </c>
    </row>
    <row r="26" spans="2:11" x14ac:dyDescent="0.45">
      <c r="D26" t="s">
        <v>44</v>
      </c>
      <c r="J26" s="28"/>
      <c r="K26" s="25">
        <f>J26*60000</f>
        <v>0</v>
      </c>
    </row>
    <row r="27" spans="2:11" x14ac:dyDescent="0.45">
      <c r="D27" t="s">
        <v>45</v>
      </c>
      <c r="J27" s="28"/>
      <c r="K27" s="25">
        <f>J27*30000</f>
        <v>0</v>
      </c>
    </row>
    <row r="28" spans="2:11" x14ac:dyDescent="0.45">
      <c r="B28" t="s">
        <v>46</v>
      </c>
      <c r="C28" t="s">
        <v>47</v>
      </c>
      <c r="J28" s="8"/>
      <c r="K28" s="26"/>
    </row>
    <row r="29" spans="2:11" x14ac:dyDescent="0.45">
      <c r="C29" t="s">
        <v>48</v>
      </c>
      <c r="J29" s="28">
        <v>1</v>
      </c>
      <c r="K29" s="25">
        <f>J29*330000</f>
        <v>330000</v>
      </c>
    </row>
    <row r="30" spans="2:11" x14ac:dyDescent="0.45">
      <c r="C30" t="s">
        <v>49</v>
      </c>
      <c r="J30" s="28">
        <v>1</v>
      </c>
      <c r="K30" s="25">
        <f>J30*450000</f>
        <v>450000</v>
      </c>
    </row>
    <row r="31" spans="2:11" x14ac:dyDescent="0.45">
      <c r="C31" t="s">
        <v>50</v>
      </c>
      <c r="J31" s="28"/>
      <c r="K31" s="25">
        <f>J31*330000</f>
        <v>0</v>
      </c>
    </row>
    <row r="32" spans="2:11" ht="18.600000000000001" thickBot="1" x14ac:dyDescent="0.5">
      <c r="B32" t="s">
        <v>51</v>
      </c>
      <c r="C32" t="s">
        <v>52</v>
      </c>
      <c r="J32" s="16" t="s">
        <v>79</v>
      </c>
      <c r="K32" s="25">
        <v>330000</v>
      </c>
    </row>
    <row r="33" spans="1:11" ht="18.600000000000001" thickBot="1" x14ac:dyDescent="0.5">
      <c r="C33" t="s">
        <v>53</v>
      </c>
      <c r="J33" t="s">
        <v>57</v>
      </c>
      <c r="K33" s="24">
        <f>SUM(K12:K32)</f>
        <v>1890000</v>
      </c>
    </row>
    <row r="35" spans="1:11" x14ac:dyDescent="0.45">
      <c r="A35" s="17">
        <v>3</v>
      </c>
      <c r="B35" t="s">
        <v>54</v>
      </c>
    </row>
    <row r="37" spans="1:11" ht="18.600000000000001" thickBot="1" x14ac:dyDescent="0.5">
      <c r="C37" t="s">
        <v>55</v>
      </c>
      <c r="E37" t="s">
        <v>58</v>
      </c>
      <c r="G37" t="s">
        <v>60</v>
      </c>
      <c r="I37" t="s">
        <v>76</v>
      </c>
    </row>
    <row r="38" spans="1:11" ht="18.600000000000001" thickBot="1" x14ac:dyDescent="0.5">
      <c r="C38" s="24">
        <f>C8</f>
        <v>4772800</v>
      </c>
      <c r="D38" s="29" t="s">
        <v>56</v>
      </c>
      <c r="E38" s="24">
        <f>K33</f>
        <v>1890000</v>
      </c>
      <c r="F38" s="30" t="s">
        <v>59</v>
      </c>
      <c r="G38" s="24">
        <f>ROUNDDOWN(C38-E38,-3)</f>
        <v>2882000</v>
      </c>
      <c r="H38" t="s">
        <v>7</v>
      </c>
      <c r="I38" t="s">
        <v>75</v>
      </c>
    </row>
    <row r="40" spans="1:11" x14ac:dyDescent="0.45">
      <c r="A40" s="17">
        <v>4</v>
      </c>
      <c r="B40" t="s">
        <v>66</v>
      </c>
    </row>
    <row r="41" spans="1:11" ht="18.600000000000001" thickBot="1" x14ac:dyDescent="0.5">
      <c r="E41" t="s">
        <v>60</v>
      </c>
    </row>
    <row r="42" spans="1:11" ht="18.600000000000001" thickBot="1" x14ac:dyDescent="0.5">
      <c r="B42" t="s">
        <v>25</v>
      </c>
      <c r="C42" t="s">
        <v>63</v>
      </c>
      <c r="E42" s="24">
        <f>G38</f>
        <v>2882000</v>
      </c>
      <c r="F42" s="30" t="s">
        <v>62</v>
      </c>
      <c r="G42" s="31">
        <f>ROUNDDOWN(E42*0.06,-2)</f>
        <v>172900</v>
      </c>
      <c r="H42" t="s">
        <v>7</v>
      </c>
    </row>
    <row r="43" spans="1:11" ht="18.600000000000001" thickBot="1" x14ac:dyDescent="0.5">
      <c r="E43" s="32" t="s">
        <v>60</v>
      </c>
      <c r="F43" s="32"/>
      <c r="G43" s="32"/>
    </row>
    <row r="44" spans="1:11" ht="18.600000000000001" thickBot="1" x14ac:dyDescent="0.5">
      <c r="B44" t="s">
        <v>26</v>
      </c>
      <c r="C44" t="s">
        <v>64</v>
      </c>
      <c r="E44" s="24">
        <f>G38</f>
        <v>2882000</v>
      </c>
      <c r="F44" s="30" t="s">
        <v>65</v>
      </c>
      <c r="G44" s="31">
        <f>ROUNDDOWN(E44*0.04,-2)</f>
        <v>115200</v>
      </c>
    </row>
    <row r="46" spans="1:11" ht="18.600000000000001" thickBot="1" x14ac:dyDescent="0.5">
      <c r="A46" s="17">
        <v>5</v>
      </c>
      <c r="B46" t="s">
        <v>67</v>
      </c>
    </row>
    <row r="47" spans="1:11" ht="18.600000000000001" thickBot="1" x14ac:dyDescent="0.5">
      <c r="B47" t="s">
        <v>25</v>
      </c>
      <c r="C47" t="s">
        <v>63</v>
      </c>
      <c r="G47" s="20">
        <v>3500</v>
      </c>
      <c r="H47" t="s">
        <v>7</v>
      </c>
    </row>
    <row r="48" spans="1:11" ht="18.600000000000001" thickBot="1" x14ac:dyDescent="0.5">
      <c r="B48" t="s">
        <v>26</v>
      </c>
      <c r="C48" t="s">
        <v>64</v>
      </c>
      <c r="G48" s="20">
        <v>2000</v>
      </c>
      <c r="H48" t="s">
        <v>7</v>
      </c>
    </row>
    <row r="50" spans="1:10" ht="18.600000000000001" thickBot="1" x14ac:dyDescent="0.5">
      <c r="A50" s="17">
        <v>6</v>
      </c>
      <c r="B50" t="s">
        <v>68</v>
      </c>
      <c r="J50" t="s">
        <v>81</v>
      </c>
    </row>
    <row r="51" spans="1:10" ht="18.600000000000001" thickBot="1" x14ac:dyDescent="0.5">
      <c r="B51" s="4"/>
      <c r="C51" s="18" t="s">
        <v>69</v>
      </c>
      <c r="D51" s="18"/>
      <c r="E51" s="18" t="s">
        <v>61</v>
      </c>
      <c r="F51" s="18" t="s">
        <v>70</v>
      </c>
      <c r="G51" s="18" t="s">
        <v>71</v>
      </c>
      <c r="H51" s="18" t="s">
        <v>72</v>
      </c>
      <c r="I51" s="18" t="s">
        <v>73</v>
      </c>
      <c r="J51" s="6"/>
    </row>
    <row r="52" spans="1:10" ht="18.600000000000001" thickBot="1" x14ac:dyDescent="0.5">
      <c r="B52" s="7"/>
      <c r="C52" s="33">
        <f>E52-G52+I52</f>
        <v>173400</v>
      </c>
      <c r="D52" s="34"/>
      <c r="E52" s="33">
        <f>G42</f>
        <v>172900</v>
      </c>
      <c r="F52" s="8"/>
      <c r="G52" s="20">
        <v>3000</v>
      </c>
      <c r="H52" s="8"/>
      <c r="I52" s="20">
        <v>3500</v>
      </c>
      <c r="J52" s="9"/>
    </row>
    <row r="53" spans="1:10" ht="18.600000000000001" thickBot="1" x14ac:dyDescent="0.5">
      <c r="B53" s="7"/>
      <c r="C53" s="35" t="s">
        <v>74</v>
      </c>
      <c r="D53" s="35"/>
      <c r="E53" s="35" t="s">
        <v>61</v>
      </c>
      <c r="F53" s="19" t="s">
        <v>70</v>
      </c>
      <c r="G53" s="19" t="s">
        <v>71</v>
      </c>
      <c r="H53" s="19" t="s">
        <v>72</v>
      </c>
      <c r="I53" s="19" t="s">
        <v>73</v>
      </c>
      <c r="J53" s="9"/>
    </row>
    <row r="54" spans="1:10" ht="18.600000000000001" thickBot="1" x14ac:dyDescent="0.5">
      <c r="B54" s="7"/>
      <c r="C54" s="33">
        <f>E54-G54+I54</f>
        <v>115200</v>
      </c>
      <c r="D54" s="34"/>
      <c r="E54" s="33">
        <f>G44</f>
        <v>115200</v>
      </c>
      <c r="F54" s="8"/>
      <c r="G54" s="20">
        <v>2000</v>
      </c>
      <c r="H54" s="8"/>
      <c r="I54" s="20">
        <v>2000</v>
      </c>
      <c r="J54" s="9"/>
    </row>
    <row r="55" spans="1:10" x14ac:dyDescent="0.45">
      <c r="B55" s="7"/>
      <c r="C55" s="36"/>
      <c r="D55" s="36"/>
      <c r="E55" s="36"/>
      <c r="F55" s="21"/>
      <c r="G55" s="21"/>
      <c r="H55" s="21"/>
      <c r="I55" s="22"/>
      <c r="J55" s="9"/>
    </row>
    <row r="56" spans="1:10" ht="18.600000000000001" thickBot="1" x14ac:dyDescent="0.5">
      <c r="B56" s="7"/>
      <c r="C56" s="37" t="s">
        <v>77</v>
      </c>
      <c r="D56" s="34"/>
      <c r="E56" s="34"/>
      <c r="F56" s="8"/>
      <c r="G56" s="8"/>
      <c r="H56" s="8"/>
      <c r="I56" s="8"/>
      <c r="J56" s="9"/>
    </row>
    <row r="57" spans="1:10" ht="18.600000000000001" thickBot="1" x14ac:dyDescent="0.5">
      <c r="B57" s="7"/>
      <c r="C57" s="33">
        <f>C52+C54</f>
        <v>288600</v>
      </c>
      <c r="D57" s="34"/>
      <c r="E57" s="34" t="s">
        <v>78</v>
      </c>
      <c r="F57" s="8"/>
      <c r="G57" s="8"/>
      <c r="H57" s="8"/>
      <c r="I57" s="8"/>
      <c r="J57" s="9"/>
    </row>
    <row r="58" spans="1:10" ht="18.600000000000001" thickBot="1" x14ac:dyDescent="0.5">
      <c r="B58" s="12"/>
      <c r="C58" s="13"/>
      <c r="D58" s="13"/>
      <c r="E58" s="13"/>
      <c r="F58" s="13"/>
      <c r="G58" s="13"/>
      <c r="H58" s="13"/>
      <c r="I58" s="13"/>
      <c r="J58" s="14"/>
    </row>
  </sheetData>
  <mergeCells count="2">
    <mergeCell ref="A1:K1"/>
    <mergeCell ref="J2:K2"/>
  </mergeCells>
  <phoneticPr fontId="1"/>
  <printOptions horizontalCentered="1" verticalCentered="1"/>
  <pageMargins left="0.70866141732283472" right="0.70866141732283472" top="0.74803149606299213" bottom="0.74803149606299213" header="0.31496062992125984" footer="0.31496062992125984"/>
  <pageSetup paperSize="9" scale="65"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F5D88-0F74-4E74-935A-4917569AAA32}">
  <dimension ref="A1:K58"/>
  <sheetViews>
    <sheetView workbookViewId="0">
      <selection activeCell="C7" sqref="C7"/>
    </sheetView>
  </sheetViews>
  <sheetFormatPr defaultRowHeight="18" x14ac:dyDescent="0.45"/>
  <cols>
    <col min="1" max="1" width="4.69921875" style="17" customWidth="1"/>
    <col min="2" max="2" width="4.296875" customWidth="1"/>
    <col min="3" max="3" width="12.19921875" customWidth="1"/>
    <col min="4" max="4" width="3.69921875" customWidth="1"/>
    <col min="5" max="5" width="11.19921875" customWidth="1"/>
    <col min="7" max="7" width="12.796875" customWidth="1"/>
    <col min="9" max="9" width="11.3984375" customWidth="1"/>
    <col min="10" max="10" width="10.296875" customWidth="1"/>
    <col min="11" max="11" width="11" customWidth="1"/>
  </cols>
  <sheetData>
    <row r="1" spans="1:11" ht="27" thickBot="1" x14ac:dyDescent="0.5">
      <c r="A1" s="53" t="s">
        <v>80</v>
      </c>
      <c r="B1" s="54"/>
      <c r="C1" s="54"/>
      <c r="D1" s="54"/>
      <c r="E1" s="54"/>
      <c r="F1" s="54"/>
      <c r="G1" s="54"/>
      <c r="H1" s="54"/>
      <c r="I1" s="54"/>
      <c r="J1" s="54"/>
      <c r="K1" s="54"/>
    </row>
    <row r="2" spans="1:11" ht="18.600000000000001" thickBot="1" x14ac:dyDescent="0.5">
      <c r="J2" s="55" t="s">
        <v>83</v>
      </c>
      <c r="K2" s="56"/>
    </row>
    <row r="3" spans="1:11" x14ac:dyDescent="0.45">
      <c r="A3" s="17">
        <v>1</v>
      </c>
      <c r="B3" t="s">
        <v>14</v>
      </c>
    </row>
    <row r="4" spans="1:11" x14ac:dyDescent="0.45">
      <c r="B4" t="s">
        <v>15</v>
      </c>
    </row>
    <row r="5" spans="1:11" ht="18.600000000000001" thickBot="1" x14ac:dyDescent="0.5"/>
    <row r="6" spans="1:11" ht="18.600000000000001" thickBot="1" x14ac:dyDescent="0.5">
      <c r="B6" t="s">
        <v>17</v>
      </c>
      <c r="C6" s="23">
        <v>6850000</v>
      </c>
      <c r="D6" t="s">
        <v>84</v>
      </c>
    </row>
    <row r="7" spans="1:11" ht="18.600000000000001" thickBot="1" x14ac:dyDescent="0.5">
      <c r="C7">
        <f>C6*0.9</f>
        <v>6165000</v>
      </c>
    </row>
    <row r="8" spans="1:11" ht="18.600000000000001" thickBot="1" x14ac:dyDescent="0.5">
      <c r="B8" t="s">
        <v>18</v>
      </c>
      <c r="C8" s="24">
        <f>ROUNDDOWN(C7-1100000,-3)</f>
        <v>5065000</v>
      </c>
      <c r="D8" t="s">
        <v>19</v>
      </c>
    </row>
    <row r="10" spans="1:11" x14ac:dyDescent="0.45">
      <c r="A10" s="17">
        <v>2</v>
      </c>
      <c r="B10" t="s">
        <v>20</v>
      </c>
    </row>
    <row r="11" spans="1:11" x14ac:dyDescent="0.45">
      <c r="B11" t="s">
        <v>21</v>
      </c>
    </row>
    <row r="12" spans="1:11" x14ac:dyDescent="0.45">
      <c r="B12" t="s">
        <v>25</v>
      </c>
      <c r="C12" t="s">
        <v>22</v>
      </c>
      <c r="J12" s="27">
        <v>504000</v>
      </c>
      <c r="K12" s="25">
        <f>J12</f>
        <v>504000</v>
      </c>
    </row>
    <row r="13" spans="1:11" x14ac:dyDescent="0.45">
      <c r="B13" t="s">
        <v>26</v>
      </c>
      <c r="C13" t="s">
        <v>23</v>
      </c>
      <c r="J13" s="28">
        <v>1</v>
      </c>
      <c r="K13" s="25">
        <f>J13*28000</f>
        <v>28000</v>
      </c>
    </row>
    <row r="14" spans="1:11" x14ac:dyDescent="0.45">
      <c r="B14" t="s">
        <v>27</v>
      </c>
      <c r="C14" t="s">
        <v>24</v>
      </c>
      <c r="J14" s="28">
        <v>1</v>
      </c>
      <c r="K14" s="25">
        <f>J14*28000</f>
        <v>28000</v>
      </c>
    </row>
    <row r="15" spans="1:11" x14ac:dyDescent="0.45">
      <c r="B15" t="s">
        <v>28</v>
      </c>
      <c r="C15" t="s">
        <v>29</v>
      </c>
      <c r="J15" s="28">
        <v>1</v>
      </c>
      <c r="K15" s="25">
        <f>J15*10000</f>
        <v>10000</v>
      </c>
    </row>
    <row r="16" spans="1:11" x14ac:dyDescent="0.45">
      <c r="B16" t="s">
        <v>30</v>
      </c>
      <c r="C16" t="s">
        <v>33</v>
      </c>
      <c r="J16" s="28"/>
      <c r="K16" s="25">
        <f>J16*260000</f>
        <v>0</v>
      </c>
    </row>
    <row r="17" spans="2:11" x14ac:dyDescent="0.45">
      <c r="B17" t="s">
        <v>31</v>
      </c>
      <c r="C17" t="s">
        <v>32</v>
      </c>
      <c r="J17" s="28"/>
      <c r="K17" s="25">
        <f>J17*260000</f>
        <v>0</v>
      </c>
    </row>
    <row r="18" spans="2:11" x14ac:dyDescent="0.45">
      <c r="B18" t="s">
        <v>34</v>
      </c>
      <c r="C18" t="s">
        <v>35</v>
      </c>
      <c r="J18" s="8"/>
      <c r="K18" s="26"/>
    </row>
    <row r="19" spans="2:11" x14ac:dyDescent="0.45">
      <c r="C19" t="s">
        <v>36</v>
      </c>
      <c r="D19" t="s">
        <v>37</v>
      </c>
      <c r="J19" s="28"/>
      <c r="K19" s="25">
        <f>J19*330000</f>
        <v>0</v>
      </c>
    </row>
    <row r="20" spans="2:11" x14ac:dyDescent="0.45">
      <c r="D20" t="s">
        <v>38</v>
      </c>
      <c r="J20" s="28"/>
      <c r="K20" s="25">
        <f>J20*330000</f>
        <v>0</v>
      </c>
    </row>
    <row r="21" spans="2:11" x14ac:dyDescent="0.45">
      <c r="D21" t="s">
        <v>39</v>
      </c>
      <c r="J21" s="28"/>
      <c r="K21" s="25">
        <f>J21*310000</f>
        <v>0</v>
      </c>
    </row>
    <row r="22" spans="2:11" x14ac:dyDescent="0.45">
      <c r="D22" t="s">
        <v>40</v>
      </c>
      <c r="J22" s="28"/>
      <c r="K22" s="25">
        <f>J22*260000</f>
        <v>0</v>
      </c>
    </row>
    <row r="23" spans="2:11" x14ac:dyDescent="0.45">
      <c r="D23" t="s">
        <v>41</v>
      </c>
      <c r="J23" s="28">
        <v>1</v>
      </c>
      <c r="K23" s="25">
        <f>J23*210000</f>
        <v>210000</v>
      </c>
    </row>
    <row r="24" spans="2:11" x14ac:dyDescent="0.45">
      <c r="D24" t="s">
        <v>42</v>
      </c>
      <c r="J24" s="28"/>
      <c r="K24" s="25">
        <f>J24*160000</f>
        <v>0</v>
      </c>
    </row>
    <row r="25" spans="2:11" x14ac:dyDescent="0.45">
      <c r="D25" t="s">
        <v>43</v>
      </c>
      <c r="J25" s="28"/>
      <c r="K25" s="25">
        <f>J25*110000</f>
        <v>0</v>
      </c>
    </row>
    <row r="26" spans="2:11" x14ac:dyDescent="0.45">
      <c r="D26" t="s">
        <v>44</v>
      </c>
      <c r="J26" s="28"/>
      <c r="K26" s="25">
        <f>J26*60000</f>
        <v>0</v>
      </c>
    </row>
    <row r="27" spans="2:11" x14ac:dyDescent="0.45">
      <c r="D27" t="s">
        <v>45</v>
      </c>
      <c r="J27" s="28"/>
      <c r="K27" s="25">
        <f>J27*30000</f>
        <v>0</v>
      </c>
    </row>
    <row r="28" spans="2:11" x14ac:dyDescent="0.45">
      <c r="B28" t="s">
        <v>46</v>
      </c>
      <c r="C28" t="s">
        <v>47</v>
      </c>
      <c r="J28" s="8"/>
      <c r="K28" s="26"/>
    </row>
    <row r="29" spans="2:11" x14ac:dyDescent="0.45">
      <c r="C29" t="s">
        <v>48</v>
      </c>
      <c r="J29" s="28">
        <v>1</v>
      </c>
      <c r="K29" s="25">
        <f>J29*330000</f>
        <v>330000</v>
      </c>
    </row>
    <row r="30" spans="2:11" x14ac:dyDescent="0.45">
      <c r="C30" t="s">
        <v>49</v>
      </c>
      <c r="J30" s="28">
        <v>1</v>
      </c>
      <c r="K30" s="25">
        <f>J30*450000</f>
        <v>450000</v>
      </c>
    </row>
    <row r="31" spans="2:11" x14ac:dyDescent="0.45">
      <c r="C31" t="s">
        <v>50</v>
      </c>
      <c r="J31" s="28"/>
      <c r="K31" s="25">
        <f>J31*330000</f>
        <v>0</v>
      </c>
    </row>
    <row r="32" spans="2:11" ht="18.600000000000001" thickBot="1" x14ac:dyDescent="0.5">
      <c r="B32" t="s">
        <v>51</v>
      </c>
      <c r="C32" t="s">
        <v>52</v>
      </c>
      <c r="J32" s="16" t="s">
        <v>79</v>
      </c>
      <c r="K32" s="25">
        <v>330000</v>
      </c>
    </row>
    <row r="33" spans="1:11" ht="18.600000000000001" thickBot="1" x14ac:dyDescent="0.5">
      <c r="C33" t="s">
        <v>53</v>
      </c>
      <c r="J33" t="s">
        <v>57</v>
      </c>
      <c r="K33" s="24">
        <f>SUM(K12:K32)</f>
        <v>1890000</v>
      </c>
    </row>
    <row r="35" spans="1:11" x14ac:dyDescent="0.45">
      <c r="A35" s="17">
        <v>3</v>
      </c>
      <c r="B35" t="s">
        <v>54</v>
      </c>
    </row>
    <row r="37" spans="1:11" ht="18.600000000000001" thickBot="1" x14ac:dyDescent="0.5">
      <c r="C37" t="s">
        <v>55</v>
      </c>
      <c r="E37" t="s">
        <v>58</v>
      </c>
      <c r="G37" t="s">
        <v>60</v>
      </c>
      <c r="I37" t="s">
        <v>76</v>
      </c>
    </row>
    <row r="38" spans="1:11" ht="18.600000000000001" thickBot="1" x14ac:dyDescent="0.5">
      <c r="C38" s="24">
        <f>C8</f>
        <v>5065000</v>
      </c>
      <c r="D38" s="29" t="s">
        <v>56</v>
      </c>
      <c r="E38" s="24">
        <f>K33</f>
        <v>1890000</v>
      </c>
      <c r="F38" s="30" t="s">
        <v>59</v>
      </c>
      <c r="G38" s="24">
        <f>ROUNDDOWN(C38-E38,-3)</f>
        <v>3175000</v>
      </c>
      <c r="H38" t="s">
        <v>7</v>
      </c>
      <c r="I38" t="s">
        <v>75</v>
      </c>
    </row>
    <row r="40" spans="1:11" x14ac:dyDescent="0.45">
      <c r="A40" s="17">
        <v>4</v>
      </c>
      <c r="B40" t="s">
        <v>66</v>
      </c>
    </row>
    <row r="41" spans="1:11" ht="18.600000000000001" thickBot="1" x14ac:dyDescent="0.5">
      <c r="E41" t="s">
        <v>60</v>
      </c>
    </row>
    <row r="42" spans="1:11" ht="18.600000000000001" thickBot="1" x14ac:dyDescent="0.5">
      <c r="B42" t="s">
        <v>25</v>
      </c>
      <c r="C42" t="s">
        <v>63</v>
      </c>
      <c r="E42" s="24">
        <f>G38</f>
        <v>3175000</v>
      </c>
      <c r="F42" s="30" t="s">
        <v>62</v>
      </c>
      <c r="G42" s="31">
        <f>ROUNDDOWN(E42*0.06,-2)</f>
        <v>190500</v>
      </c>
      <c r="H42" t="s">
        <v>7</v>
      </c>
    </row>
    <row r="43" spans="1:11" ht="18.600000000000001" thickBot="1" x14ac:dyDescent="0.5">
      <c r="E43" s="32" t="s">
        <v>60</v>
      </c>
      <c r="F43" s="32"/>
      <c r="G43" s="32"/>
    </row>
    <row r="44" spans="1:11" ht="18.600000000000001" thickBot="1" x14ac:dyDescent="0.5">
      <c r="B44" t="s">
        <v>26</v>
      </c>
      <c r="C44" t="s">
        <v>64</v>
      </c>
      <c r="E44" s="24">
        <f>G38</f>
        <v>3175000</v>
      </c>
      <c r="F44" s="30" t="s">
        <v>65</v>
      </c>
      <c r="G44" s="31">
        <f>ROUNDDOWN(E44*0.04,-2)</f>
        <v>127000</v>
      </c>
    </row>
    <row r="46" spans="1:11" ht="18.600000000000001" thickBot="1" x14ac:dyDescent="0.5">
      <c r="A46" s="17">
        <v>5</v>
      </c>
      <c r="B46" t="s">
        <v>67</v>
      </c>
    </row>
    <row r="47" spans="1:11" ht="18.600000000000001" thickBot="1" x14ac:dyDescent="0.5">
      <c r="B47" t="s">
        <v>25</v>
      </c>
      <c r="C47" t="s">
        <v>63</v>
      </c>
      <c r="G47" s="20">
        <v>3500</v>
      </c>
      <c r="H47" t="s">
        <v>7</v>
      </c>
    </row>
    <row r="48" spans="1:11" ht="18.600000000000001" thickBot="1" x14ac:dyDescent="0.5">
      <c r="B48" t="s">
        <v>26</v>
      </c>
      <c r="C48" t="s">
        <v>64</v>
      </c>
      <c r="G48" s="20">
        <v>2000</v>
      </c>
      <c r="H48" t="s">
        <v>7</v>
      </c>
    </row>
    <row r="50" spans="1:10" ht="18.600000000000001" thickBot="1" x14ac:dyDescent="0.5">
      <c r="A50" s="17">
        <v>6</v>
      </c>
      <c r="B50" t="s">
        <v>68</v>
      </c>
      <c r="J50" t="s">
        <v>81</v>
      </c>
    </row>
    <row r="51" spans="1:10" ht="18.600000000000001" thickBot="1" x14ac:dyDescent="0.5">
      <c r="B51" s="4"/>
      <c r="C51" s="18" t="s">
        <v>69</v>
      </c>
      <c r="D51" s="18"/>
      <c r="E51" s="18" t="s">
        <v>61</v>
      </c>
      <c r="F51" s="18" t="s">
        <v>70</v>
      </c>
      <c r="G51" s="18" t="s">
        <v>71</v>
      </c>
      <c r="H51" s="18" t="s">
        <v>72</v>
      </c>
      <c r="I51" s="18" t="s">
        <v>73</v>
      </c>
      <c r="J51" s="6"/>
    </row>
    <row r="52" spans="1:10" ht="18.600000000000001" thickBot="1" x14ac:dyDescent="0.5">
      <c r="B52" s="7"/>
      <c r="C52" s="33">
        <f>E52-G52+I52</f>
        <v>191000</v>
      </c>
      <c r="D52" s="34"/>
      <c r="E52" s="33">
        <f>G42</f>
        <v>190500</v>
      </c>
      <c r="F52" s="8"/>
      <c r="G52" s="20">
        <v>3000</v>
      </c>
      <c r="H52" s="8"/>
      <c r="I52" s="20">
        <v>3500</v>
      </c>
      <c r="J52" s="9"/>
    </row>
    <row r="53" spans="1:10" ht="18.600000000000001" thickBot="1" x14ac:dyDescent="0.5">
      <c r="B53" s="7"/>
      <c r="C53" s="35" t="s">
        <v>74</v>
      </c>
      <c r="D53" s="35"/>
      <c r="E53" s="35" t="s">
        <v>61</v>
      </c>
      <c r="F53" s="19" t="s">
        <v>70</v>
      </c>
      <c r="G53" s="19" t="s">
        <v>71</v>
      </c>
      <c r="H53" s="19" t="s">
        <v>72</v>
      </c>
      <c r="I53" s="19" t="s">
        <v>73</v>
      </c>
      <c r="J53" s="9"/>
    </row>
    <row r="54" spans="1:10" ht="18.600000000000001" thickBot="1" x14ac:dyDescent="0.5">
      <c r="B54" s="7"/>
      <c r="C54" s="33">
        <f>E54-G54+I54</f>
        <v>127000</v>
      </c>
      <c r="D54" s="34"/>
      <c r="E54" s="33">
        <f>G44</f>
        <v>127000</v>
      </c>
      <c r="F54" s="8"/>
      <c r="G54" s="20">
        <v>2000</v>
      </c>
      <c r="H54" s="8"/>
      <c r="I54" s="20">
        <v>2000</v>
      </c>
      <c r="J54" s="9"/>
    </row>
    <row r="55" spans="1:10" x14ac:dyDescent="0.45">
      <c r="B55" s="7"/>
      <c r="C55" s="36"/>
      <c r="D55" s="36"/>
      <c r="E55" s="36"/>
      <c r="F55" s="21"/>
      <c r="G55" s="21"/>
      <c r="H55" s="21"/>
      <c r="I55" s="22"/>
      <c r="J55" s="9"/>
    </row>
    <row r="56" spans="1:10" ht="18.600000000000001" thickBot="1" x14ac:dyDescent="0.5">
      <c r="B56" s="7"/>
      <c r="C56" s="37" t="s">
        <v>77</v>
      </c>
      <c r="D56" s="34"/>
      <c r="E56" s="34"/>
      <c r="F56" s="8"/>
      <c r="G56" s="8"/>
      <c r="H56" s="8"/>
      <c r="I56" s="8"/>
      <c r="J56" s="9"/>
    </row>
    <row r="57" spans="1:10" ht="18.600000000000001" thickBot="1" x14ac:dyDescent="0.5">
      <c r="B57" s="7"/>
      <c r="C57" s="33">
        <f>C52+C54</f>
        <v>318000</v>
      </c>
      <c r="D57" s="34"/>
      <c r="E57" s="34" t="s">
        <v>78</v>
      </c>
      <c r="F57" s="8"/>
      <c r="G57" s="8"/>
      <c r="H57" s="8"/>
      <c r="I57" s="8"/>
      <c r="J57" s="9"/>
    </row>
    <row r="58" spans="1:10" ht="18.600000000000001" thickBot="1" x14ac:dyDescent="0.5">
      <c r="B58" s="12"/>
      <c r="C58" s="13"/>
      <c r="D58" s="13"/>
      <c r="E58" s="13"/>
      <c r="F58" s="13"/>
      <c r="G58" s="13"/>
      <c r="H58" s="13"/>
      <c r="I58" s="13"/>
      <c r="J58" s="14"/>
    </row>
  </sheetData>
  <mergeCells count="2">
    <mergeCell ref="A1:K1"/>
    <mergeCell ref="J2:K2"/>
  </mergeCells>
  <phoneticPr fontId="1"/>
  <printOptions horizontalCentered="1" verticalCentered="1"/>
  <pageMargins left="0.70866141732283472" right="0.70866141732283472" top="0.74803149606299213" bottom="0.74803149606299213" header="0.31496062992125984" footer="0.31496062992125984"/>
  <pageSetup paperSize="9" scale="65"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試算表R4.7～</vt:lpstr>
      <vt:lpstr>試算表１</vt:lpstr>
      <vt:lpstr>試算表２</vt:lpstr>
      <vt:lpstr>試算表３</vt:lpstr>
      <vt:lpstr>試算表１!Print_Area</vt:lpstr>
      <vt:lpstr>試算表２!Print_Area</vt:lpstr>
      <vt:lpstr>試算表３!Print_Area</vt:lpstr>
      <vt:lpstr>'試算表R4.7～'!Print_Area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Tsuyoshi Ookubo</dc:creator>
  <cp:lastModifiedBy>Tsuyoshi Ookubo</cp:lastModifiedBy>
  <cp:lastPrinted>2022-02-12T11:17:41Z</cp:lastPrinted>
  <dcterms:created xsi:type="dcterms:W3CDTF">2022-01-23T06:18:47Z</dcterms:created>
  <dcterms:modified xsi:type="dcterms:W3CDTF">2022-02-12T11:18:07Z</dcterms:modified>
</cp:coreProperties>
</file>